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E\erdgas schwaben\Schwaben Netz\Redaktion\3 Netzzugang\3.4 Standardlastprofile\"/>
    </mc:Choice>
  </mc:AlternateContent>
  <xr:revisionPtr revIDLastSave="0" documentId="8_{CA27047A-47B8-4E64-B885-A5EE37F41129}" xr6:coauthVersionLast="45" xr6:coauthVersionMax="45" xr10:uidLastSave="{00000000-0000-0000-0000-000000000000}"/>
  <bookViews>
    <workbookView xWindow="28680" yWindow="1035" windowWidth="29040" windowHeight="176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Augsburg" sheetId="17" r:id="rId4"/>
    <sheet name="SLP-Temp-Gebiet #02" sheetId="18" state="hidden" r:id="rId5"/>
    <sheet name="SLP-Temp-Gebiet Harburg" sheetId="19" r:id="rId6"/>
    <sheet name="SLP-Temp-Gebiet Hopferau" sheetId="20" r:id="rId7"/>
    <sheet name="SLP-Temp-Gebiet Kaufbeuren" sheetId="21" r:id="rId8"/>
    <sheet name="SLP-Temp-Gebiet Kempten" sheetId="22" r:id="rId9"/>
    <sheet name="SLP-Profile" sheetId="7" r:id="rId10"/>
    <sheet name="BDEW-Standard" sheetId="8" state="hidden" r:id="rId11"/>
    <sheet name="SLP-Feiertage" sheetId="1" r:id="rId12"/>
    <sheet name="Wochentag F(WT)" sheetId="4" state="hidden" r:id="rId13"/>
  </sheets>
  <definedNames>
    <definedName name="_Fill" localSheetId="4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2" hidden="1">#REF!</definedName>
    <definedName name="_Fill" hidden="1">#REF!</definedName>
    <definedName name="_xlnm._FilterDatabase" localSheetId="10" hidden="1">'BDEW-Standard'!$A$2:$M$158</definedName>
    <definedName name="_xlnm.Print_Area" localSheetId="12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2" l="1"/>
  <c r="E7" i="21"/>
  <c r="E7" i="20"/>
  <c r="E7" i="19"/>
  <c r="E7" i="17"/>
  <c r="E6" i="22" l="1"/>
  <c r="E4" i="22"/>
  <c r="E6" i="21"/>
  <c r="E4" i="21"/>
  <c r="E6" i="20"/>
  <c r="E4" i="20"/>
  <c r="E6" i="19"/>
  <c r="E4" i="19"/>
  <c r="E6" i="17"/>
  <c r="E4" i="17"/>
  <c r="N71" i="22"/>
  <c r="M71" i="22"/>
  <c r="L71" i="22"/>
  <c r="K71" i="22"/>
  <c r="J71" i="22"/>
  <c r="I71" i="22"/>
  <c r="H71" i="22"/>
  <c r="G71" i="22"/>
  <c r="N70" i="22"/>
  <c r="M70" i="22"/>
  <c r="L70" i="22"/>
  <c r="K70" i="22"/>
  <c r="J70" i="22"/>
  <c r="I70" i="22"/>
  <c r="H70" i="22"/>
  <c r="G70" i="22"/>
  <c r="F70" i="22"/>
  <c r="E70" i="22"/>
  <c r="N69" i="22"/>
  <c r="M69" i="22"/>
  <c r="L69" i="22"/>
  <c r="K69" i="22"/>
  <c r="J69" i="22"/>
  <c r="I69" i="22"/>
  <c r="H69" i="22"/>
  <c r="G69" i="22"/>
  <c r="F69" i="22"/>
  <c r="E69" i="22"/>
  <c r="N68" i="22"/>
  <c r="M68" i="22"/>
  <c r="L68" i="22"/>
  <c r="K68" i="22"/>
  <c r="J68" i="22"/>
  <c r="I68" i="22"/>
  <c r="H68" i="22"/>
  <c r="G68" i="22"/>
  <c r="F68" i="22"/>
  <c r="E68" i="22"/>
  <c r="N67" i="22"/>
  <c r="M67" i="22"/>
  <c r="L67" i="22"/>
  <c r="K67" i="22"/>
  <c r="J67" i="22"/>
  <c r="I67" i="22"/>
  <c r="H67" i="22"/>
  <c r="G67" i="22"/>
  <c r="F67" i="22"/>
  <c r="E67" i="22"/>
  <c r="F63" i="22"/>
  <c r="I64" i="22" s="1"/>
  <c r="N61" i="22"/>
  <c r="M61" i="22"/>
  <c r="L61" i="22"/>
  <c r="K61" i="22"/>
  <c r="J61" i="22"/>
  <c r="I61" i="22"/>
  <c r="H61" i="22"/>
  <c r="G61" i="22"/>
  <c r="F61" i="22"/>
  <c r="N60" i="22"/>
  <c r="M60" i="22"/>
  <c r="L60" i="22"/>
  <c r="K60" i="22"/>
  <c r="J60" i="22"/>
  <c r="I60" i="22"/>
  <c r="H60" i="22"/>
  <c r="G60" i="22"/>
  <c r="F60" i="22"/>
  <c r="E60" i="22"/>
  <c r="N59" i="22"/>
  <c r="M59" i="22"/>
  <c r="L59" i="22"/>
  <c r="K59" i="22"/>
  <c r="J59" i="22"/>
  <c r="I59" i="22"/>
  <c r="H59" i="22"/>
  <c r="G59" i="22"/>
  <c r="F59" i="22"/>
  <c r="E59" i="22"/>
  <c r="N58" i="22"/>
  <c r="M58" i="22"/>
  <c r="L58" i="22"/>
  <c r="K58" i="22"/>
  <c r="J58" i="22"/>
  <c r="I58" i="22"/>
  <c r="H58" i="22"/>
  <c r="G58" i="22"/>
  <c r="F58" i="22"/>
  <c r="E58" i="22"/>
  <c r="N57" i="22"/>
  <c r="M57" i="22"/>
  <c r="L57" i="22"/>
  <c r="K57" i="22"/>
  <c r="J57" i="22"/>
  <c r="I57" i="22"/>
  <c r="H57" i="22"/>
  <c r="G57" i="22"/>
  <c r="F57" i="22"/>
  <c r="E57" i="22"/>
  <c r="F53" i="22"/>
  <c r="I54" i="22" s="1"/>
  <c r="N30" i="22"/>
  <c r="M30" i="22"/>
  <c r="L30" i="22"/>
  <c r="K30" i="22"/>
  <c r="J30" i="22"/>
  <c r="I30" i="22"/>
  <c r="H30" i="22"/>
  <c r="D33" i="22" s="1"/>
  <c r="G30" i="22"/>
  <c r="F30" i="22"/>
  <c r="E30" i="22"/>
  <c r="N27" i="22"/>
  <c r="M27" i="22"/>
  <c r="L27" i="22"/>
  <c r="K27" i="22"/>
  <c r="J27" i="22"/>
  <c r="I27" i="22"/>
  <c r="H27" i="22"/>
  <c r="G27" i="22"/>
  <c r="F27" i="22"/>
  <c r="T23" i="22"/>
  <c r="N19" i="22"/>
  <c r="M19" i="22"/>
  <c r="L19" i="22"/>
  <c r="K19" i="22"/>
  <c r="J19" i="22"/>
  <c r="I19" i="22"/>
  <c r="H19" i="22"/>
  <c r="G19" i="22"/>
  <c r="F19" i="22"/>
  <c r="E19" i="22"/>
  <c r="F11" i="22"/>
  <c r="F9" i="22"/>
  <c r="N71" i="21"/>
  <c r="M71" i="21"/>
  <c r="L71" i="21"/>
  <c r="K71" i="21"/>
  <c r="J71" i="21"/>
  <c r="I71" i="21"/>
  <c r="H71" i="21"/>
  <c r="G71" i="21"/>
  <c r="N70" i="21"/>
  <c r="M70" i="21"/>
  <c r="L70" i="21"/>
  <c r="K70" i="21"/>
  <c r="J70" i="21"/>
  <c r="I70" i="21"/>
  <c r="H70" i="21"/>
  <c r="G70" i="21"/>
  <c r="F70" i="21"/>
  <c r="E70" i="21"/>
  <c r="N69" i="21"/>
  <c r="M69" i="21"/>
  <c r="L69" i="21"/>
  <c r="K69" i="21"/>
  <c r="J69" i="21"/>
  <c r="I69" i="21"/>
  <c r="H69" i="21"/>
  <c r="G69" i="21"/>
  <c r="F69" i="21"/>
  <c r="E69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J64" i="21"/>
  <c r="F63" i="21"/>
  <c r="I64" i="21" s="1"/>
  <c r="N61" i="21"/>
  <c r="M61" i="21"/>
  <c r="L61" i="21"/>
  <c r="K61" i="21"/>
  <c r="J61" i="21"/>
  <c r="I61" i="21"/>
  <c r="H61" i="21"/>
  <c r="G61" i="21"/>
  <c r="F61" i="21"/>
  <c r="N60" i="21"/>
  <c r="M60" i="21"/>
  <c r="L60" i="21"/>
  <c r="K60" i="21"/>
  <c r="J60" i="21"/>
  <c r="I60" i="21"/>
  <c r="H60" i="21"/>
  <c r="G60" i="21"/>
  <c r="F60" i="21"/>
  <c r="E60" i="21"/>
  <c r="N59" i="21"/>
  <c r="M59" i="21"/>
  <c r="L59" i="21"/>
  <c r="K59" i="21"/>
  <c r="J59" i="21"/>
  <c r="I59" i="21"/>
  <c r="H59" i="21"/>
  <c r="G59" i="21"/>
  <c r="F59" i="21"/>
  <c r="E59" i="21"/>
  <c r="N58" i="21"/>
  <c r="M58" i="21"/>
  <c r="L58" i="21"/>
  <c r="K58" i="21"/>
  <c r="J58" i="21"/>
  <c r="I58" i="21"/>
  <c r="H58" i="21"/>
  <c r="G58" i="21"/>
  <c r="F58" i="21"/>
  <c r="E58" i="21"/>
  <c r="N57" i="21"/>
  <c r="M57" i="21"/>
  <c r="L57" i="21"/>
  <c r="K57" i="21"/>
  <c r="J57" i="21"/>
  <c r="I57" i="21"/>
  <c r="H57" i="21"/>
  <c r="G57" i="21"/>
  <c r="F57" i="21"/>
  <c r="E57" i="21"/>
  <c r="K54" i="21"/>
  <c r="J54" i="21"/>
  <c r="F53" i="21"/>
  <c r="I54" i="21" s="1"/>
  <c r="N30" i="21"/>
  <c r="M30" i="21"/>
  <c r="L30" i="21"/>
  <c r="K30" i="21"/>
  <c r="J30" i="21"/>
  <c r="I30" i="21"/>
  <c r="H30" i="21"/>
  <c r="D33" i="21" s="1"/>
  <c r="G30" i="21"/>
  <c r="F30" i="21"/>
  <c r="E30" i="21"/>
  <c r="N27" i="21"/>
  <c r="M27" i="21"/>
  <c r="L27" i="21"/>
  <c r="K27" i="21"/>
  <c r="J27" i="21"/>
  <c r="I27" i="21"/>
  <c r="H27" i="21"/>
  <c r="G27" i="21"/>
  <c r="F27" i="21"/>
  <c r="T23" i="21"/>
  <c r="N19" i="21"/>
  <c r="M19" i="21"/>
  <c r="L19" i="21"/>
  <c r="K19" i="21"/>
  <c r="J19" i="21"/>
  <c r="I19" i="21"/>
  <c r="H19" i="21"/>
  <c r="G19" i="21"/>
  <c r="F19" i="21"/>
  <c r="E19" i="21"/>
  <c r="F11" i="21"/>
  <c r="F9" i="21"/>
  <c r="N71" i="20"/>
  <c r="M71" i="20"/>
  <c r="L71" i="20"/>
  <c r="K71" i="20"/>
  <c r="J71" i="20"/>
  <c r="I71" i="20"/>
  <c r="H71" i="20"/>
  <c r="G71" i="20"/>
  <c r="N70" i="20"/>
  <c r="M70" i="20"/>
  <c r="L70" i="20"/>
  <c r="K70" i="20"/>
  <c r="J70" i="20"/>
  <c r="I70" i="20"/>
  <c r="H70" i="20"/>
  <c r="G70" i="20"/>
  <c r="F70" i="20"/>
  <c r="E70" i="20"/>
  <c r="N69" i="20"/>
  <c r="M69" i="20"/>
  <c r="L69" i="20"/>
  <c r="K69" i="20"/>
  <c r="J69" i="20"/>
  <c r="I69" i="20"/>
  <c r="H69" i="20"/>
  <c r="G69" i="20"/>
  <c r="F69" i="20"/>
  <c r="E69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F63" i="20"/>
  <c r="G64" i="20" s="1"/>
  <c r="N61" i="20"/>
  <c r="M61" i="20"/>
  <c r="L61" i="20"/>
  <c r="K61" i="20"/>
  <c r="J61" i="20"/>
  <c r="I61" i="20"/>
  <c r="H61" i="20"/>
  <c r="G61" i="20"/>
  <c r="F61" i="20"/>
  <c r="N60" i="20"/>
  <c r="M60" i="20"/>
  <c r="L60" i="20"/>
  <c r="K60" i="20"/>
  <c r="J60" i="20"/>
  <c r="I60" i="20"/>
  <c r="H60" i="20"/>
  <c r="G60" i="20"/>
  <c r="F60" i="20"/>
  <c r="E60" i="20"/>
  <c r="N59" i="20"/>
  <c r="M59" i="20"/>
  <c r="L59" i="20"/>
  <c r="K59" i="20"/>
  <c r="J59" i="20"/>
  <c r="I59" i="20"/>
  <c r="H59" i="20"/>
  <c r="G59" i="20"/>
  <c r="F59" i="20"/>
  <c r="E59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F53" i="20"/>
  <c r="N54" i="20" s="1"/>
  <c r="N30" i="20"/>
  <c r="M30" i="20"/>
  <c r="L30" i="20"/>
  <c r="K30" i="20"/>
  <c r="J30" i="20"/>
  <c r="I30" i="20"/>
  <c r="H30" i="20"/>
  <c r="G30" i="20"/>
  <c r="F30" i="20"/>
  <c r="E30" i="20"/>
  <c r="N27" i="20"/>
  <c r="M27" i="20"/>
  <c r="L27" i="20"/>
  <c r="K27" i="20"/>
  <c r="J27" i="20"/>
  <c r="I27" i="20"/>
  <c r="H27" i="20"/>
  <c r="G27" i="20"/>
  <c r="F27" i="20"/>
  <c r="T23" i="20"/>
  <c r="N19" i="20"/>
  <c r="M19" i="20"/>
  <c r="L19" i="20"/>
  <c r="K19" i="20"/>
  <c r="J19" i="20"/>
  <c r="I19" i="20"/>
  <c r="H19" i="20"/>
  <c r="G19" i="20"/>
  <c r="F19" i="20"/>
  <c r="E19" i="20"/>
  <c r="F11" i="20"/>
  <c r="F9" i="20"/>
  <c r="N71" i="19"/>
  <c r="M71" i="19"/>
  <c r="L71" i="19"/>
  <c r="K71" i="19"/>
  <c r="J71" i="19"/>
  <c r="I71" i="19"/>
  <c r="H71" i="19"/>
  <c r="G71" i="19"/>
  <c r="N70" i="19"/>
  <c r="M70" i="19"/>
  <c r="L70" i="19"/>
  <c r="K70" i="19"/>
  <c r="J70" i="19"/>
  <c r="I70" i="19"/>
  <c r="H70" i="19"/>
  <c r="G70" i="19"/>
  <c r="F70" i="19"/>
  <c r="E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F63" i="19"/>
  <c r="H64" i="19" s="1"/>
  <c r="N61" i="19"/>
  <c r="M61" i="19"/>
  <c r="L61" i="19"/>
  <c r="K61" i="19"/>
  <c r="J61" i="19"/>
  <c r="I61" i="19"/>
  <c r="H61" i="19"/>
  <c r="G61" i="19"/>
  <c r="F61" i="19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4" i="19"/>
  <c r="M54" i="19"/>
  <c r="I54" i="19"/>
  <c r="G54" i="19"/>
  <c r="F54" i="19"/>
  <c r="E54" i="19"/>
  <c r="F53" i="19"/>
  <c r="H54" i="19" s="1"/>
  <c r="N30" i="19"/>
  <c r="M30" i="19"/>
  <c r="L30" i="19"/>
  <c r="K30" i="19"/>
  <c r="J30" i="19"/>
  <c r="I30" i="19"/>
  <c r="H30" i="19"/>
  <c r="G30" i="19"/>
  <c r="F30" i="19"/>
  <c r="E30" i="19"/>
  <c r="N27" i="19"/>
  <c r="M27" i="19"/>
  <c r="L27" i="19"/>
  <c r="K27" i="19"/>
  <c r="J27" i="19"/>
  <c r="I27" i="19"/>
  <c r="H27" i="19"/>
  <c r="G27" i="19"/>
  <c r="F27" i="19"/>
  <c r="T23" i="19"/>
  <c r="N19" i="19"/>
  <c r="M19" i="19"/>
  <c r="L19" i="19"/>
  <c r="K19" i="19"/>
  <c r="J19" i="19"/>
  <c r="I19" i="19"/>
  <c r="H19" i="19"/>
  <c r="G19" i="19"/>
  <c r="F19" i="19"/>
  <c r="E19" i="19"/>
  <c r="D22" i="19" s="1"/>
  <c r="F11" i="19"/>
  <c r="F9" i="19"/>
  <c r="J64" i="22" l="1"/>
  <c r="J54" i="22"/>
  <c r="G54" i="22"/>
  <c r="D22" i="22"/>
  <c r="L21" i="22" s="1"/>
  <c r="K64" i="21"/>
  <c r="D22" i="21"/>
  <c r="H64" i="20"/>
  <c r="I64" i="20"/>
  <c r="J64" i="20"/>
  <c r="D33" i="20"/>
  <c r="I32" i="20" s="1"/>
  <c r="D22" i="20"/>
  <c r="H54" i="20"/>
  <c r="I54" i="20"/>
  <c r="J54" i="20"/>
  <c r="G54" i="20"/>
  <c r="K54" i="20"/>
  <c r="E64" i="19"/>
  <c r="G64" i="19"/>
  <c r="I64" i="19"/>
  <c r="M64" i="19"/>
  <c r="F64" i="19"/>
  <c r="N64" i="19"/>
  <c r="D33" i="19"/>
  <c r="I32" i="19" s="1"/>
  <c r="M32" i="22"/>
  <c r="L32" i="22"/>
  <c r="K32" i="22"/>
  <c r="J32" i="22"/>
  <c r="N32" i="22"/>
  <c r="I32" i="22"/>
  <c r="H32" i="22"/>
  <c r="G32" i="22"/>
  <c r="F32" i="22"/>
  <c r="M21" i="22"/>
  <c r="K21" i="22"/>
  <c r="J21" i="22"/>
  <c r="F21" i="22"/>
  <c r="I21" i="22"/>
  <c r="H21" i="22"/>
  <c r="G21" i="22"/>
  <c r="N21" i="22"/>
  <c r="K54" i="22"/>
  <c r="K64" i="22"/>
  <c r="L54" i="22"/>
  <c r="L64" i="22"/>
  <c r="E54" i="22"/>
  <c r="M54" i="22"/>
  <c r="E64" i="22"/>
  <c r="M64" i="22"/>
  <c r="F54" i="22"/>
  <c r="N54" i="22"/>
  <c r="F64" i="22"/>
  <c r="N64" i="22"/>
  <c r="G64" i="22"/>
  <c r="H54" i="22"/>
  <c r="H64" i="22"/>
  <c r="M32" i="21"/>
  <c r="N32" i="21"/>
  <c r="L32" i="21"/>
  <c r="K32" i="21"/>
  <c r="J32" i="21"/>
  <c r="F32" i="21"/>
  <c r="I32" i="21"/>
  <c r="H32" i="21"/>
  <c r="G32" i="21"/>
  <c r="M21" i="21"/>
  <c r="N21" i="21"/>
  <c r="L21" i="21"/>
  <c r="K21" i="21"/>
  <c r="F21" i="21"/>
  <c r="J21" i="21"/>
  <c r="G21" i="21"/>
  <c r="I21" i="21"/>
  <c r="H21" i="21"/>
  <c r="L54" i="21"/>
  <c r="L64" i="21"/>
  <c r="E54" i="21"/>
  <c r="M54" i="21"/>
  <c r="E64" i="21"/>
  <c r="M64" i="21"/>
  <c r="F54" i="21"/>
  <c r="N54" i="21"/>
  <c r="F64" i="21"/>
  <c r="N64" i="21"/>
  <c r="G54" i="21"/>
  <c r="G64" i="21"/>
  <c r="H54" i="21"/>
  <c r="H64" i="21"/>
  <c r="K32" i="20"/>
  <c r="G32" i="20"/>
  <c r="N32" i="20"/>
  <c r="M32" i="20"/>
  <c r="K21" i="20"/>
  <c r="L21" i="20"/>
  <c r="J21" i="20"/>
  <c r="H21" i="20"/>
  <c r="I21" i="20"/>
  <c r="G21" i="20"/>
  <c r="F21" i="20"/>
  <c r="N21" i="20"/>
  <c r="M21" i="20"/>
  <c r="K64" i="20"/>
  <c r="L54" i="20"/>
  <c r="L64" i="20"/>
  <c r="E54" i="20"/>
  <c r="M54" i="20"/>
  <c r="E64" i="20"/>
  <c r="M64" i="20"/>
  <c r="F54" i="20"/>
  <c r="F64" i="20"/>
  <c r="N64" i="20"/>
  <c r="K21" i="19"/>
  <c r="L21" i="19"/>
  <c r="H21" i="19"/>
  <c r="G21" i="19"/>
  <c r="J21" i="19"/>
  <c r="N21" i="19"/>
  <c r="F21" i="19"/>
  <c r="M21" i="19"/>
  <c r="I21" i="19"/>
  <c r="J54" i="19"/>
  <c r="J64" i="19"/>
  <c r="D67" i="19" s="1"/>
  <c r="K54" i="19"/>
  <c r="K64" i="19"/>
  <c r="L54" i="19"/>
  <c r="D57" i="19" s="1"/>
  <c r="L64" i="19"/>
  <c r="E21" i="22" l="1"/>
  <c r="J32" i="20"/>
  <c r="F32" i="20"/>
  <c r="E32" i="20" s="1"/>
  <c r="L32" i="20"/>
  <c r="D67" i="20"/>
  <c r="M66" i="20" s="1"/>
  <c r="H32" i="20"/>
  <c r="J32" i="19"/>
  <c r="N32" i="19"/>
  <c r="F32" i="19"/>
  <c r="M32" i="19"/>
  <c r="G32" i="19"/>
  <c r="H32" i="19"/>
  <c r="L32" i="19"/>
  <c r="K32" i="19"/>
  <c r="D67" i="22"/>
  <c r="E32" i="22"/>
  <c r="D57" i="22"/>
  <c r="D67" i="21"/>
  <c r="E21" i="21"/>
  <c r="D57" i="21"/>
  <c r="E32" i="21"/>
  <c r="D57" i="20"/>
  <c r="E21" i="20"/>
  <c r="I66" i="20"/>
  <c r="G66" i="20"/>
  <c r="F66" i="20"/>
  <c r="H66" i="20"/>
  <c r="J66" i="20"/>
  <c r="L66" i="20"/>
  <c r="L56" i="19"/>
  <c r="M56" i="19"/>
  <c r="K56" i="19"/>
  <c r="G56" i="19"/>
  <c r="F56" i="19"/>
  <c r="N56" i="19"/>
  <c r="H56" i="19"/>
  <c r="I56" i="19"/>
  <c r="J56" i="19"/>
  <c r="G66" i="19"/>
  <c r="M66" i="19"/>
  <c r="K66" i="19"/>
  <c r="L66" i="19"/>
  <c r="H66" i="19"/>
  <c r="F66" i="19"/>
  <c r="N66" i="19"/>
  <c r="J66" i="19"/>
  <c r="I66" i="19"/>
  <c r="E21" i="19"/>
  <c r="E32" i="19"/>
  <c r="K66" i="20" l="1"/>
  <c r="E66" i="20" s="1"/>
  <c r="N66" i="20"/>
  <c r="E66" i="19"/>
  <c r="K56" i="22"/>
  <c r="H56" i="22"/>
  <c r="J56" i="22"/>
  <c r="I56" i="22"/>
  <c r="F56" i="22"/>
  <c r="N56" i="22"/>
  <c r="G56" i="22"/>
  <c r="L56" i="22"/>
  <c r="M56" i="22"/>
  <c r="L66" i="22"/>
  <c r="K66" i="22"/>
  <c r="J66" i="22"/>
  <c r="I66" i="22"/>
  <c r="H66" i="22"/>
  <c r="F66" i="22"/>
  <c r="N66" i="22"/>
  <c r="G66" i="22"/>
  <c r="M66" i="22"/>
  <c r="L66" i="21"/>
  <c r="K66" i="21"/>
  <c r="I66" i="21"/>
  <c r="J66" i="21"/>
  <c r="H66" i="21"/>
  <c r="F66" i="21"/>
  <c r="G66" i="21"/>
  <c r="N66" i="21"/>
  <c r="M66" i="21"/>
  <c r="H56" i="21"/>
  <c r="K56" i="21"/>
  <c r="I56" i="21"/>
  <c r="J56" i="21"/>
  <c r="N56" i="21"/>
  <c r="G56" i="21"/>
  <c r="L56" i="21"/>
  <c r="M56" i="21"/>
  <c r="F56" i="21"/>
  <c r="N56" i="20"/>
  <c r="F56" i="20"/>
  <c r="H56" i="20"/>
  <c r="I56" i="20"/>
  <c r="G56" i="20"/>
  <c r="L56" i="20"/>
  <c r="J56" i="20"/>
  <c r="K56" i="20"/>
  <c r="M56" i="20"/>
  <c r="E56" i="19"/>
  <c r="E66" i="22" l="1"/>
  <c r="E56" i="22"/>
  <c r="E66" i="21"/>
  <c r="E56" i="21"/>
  <c r="E56" i="20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G21" i="18" l="1"/>
  <c r="K21" i="18"/>
  <c r="H21" i="18"/>
  <c r="L21" i="18"/>
  <c r="D66" i="18"/>
  <c r="H65" i="18" s="1"/>
  <c r="J21" i="18"/>
  <c r="N21" i="18"/>
  <c r="I21" i="18"/>
  <c r="E21" i="18" s="1"/>
  <c r="M21" i="18"/>
  <c r="D56" i="18"/>
  <c r="J55" i="18" s="1"/>
  <c r="E31" i="18"/>
  <c r="N65" i="18"/>
  <c r="L65" i="18"/>
  <c r="J65" i="18"/>
  <c r="L55" i="18"/>
  <c r="F55" i="18"/>
  <c r="H55" i="18"/>
  <c r="M55" i="18"/>
  <c r="I55" i="18"/>
  <c r="F70" i="17"/>
  <c r="G70" i="17"/>
  <c r="H70" i="17"/>
  <c r="I70" i="17"/>
  <c r="J70" i="17"/>
  <c r="K70" i="17"/>
  <c r="L70" i="17"/>
  <c r="M70" i="17"/>
  <c r="N70" i="17"/>
  <c r="E70" i="17"/>
  <c r="F65" i="18" l="1"/>
  <c r="K65" i="18"/>
  <c r="M65" i="18"/>
  <c r="I65" i="18"/>
  <c r="G65" i="18"/>
  <c r="E65" i="18" s="1"/>
  <c r="G55" i="18"/>
  <c r="E55" i="18" s="1"/>
  <c r="K55" i="18"/>
  <c r="N5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X21" i="7" l="1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20" l="1"/>
  <c r="E5" i="19"/>
  <c r="E5" i="22"/>
  <c r="E5" i="21"/>
  <c r="E5" i="17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I11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5" i="7"/>
  <c r="Q11" i="7"/>
  <c r="Q20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D603626F-4057-4E53-A3AA-AACC77ACFBC5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24449DBC-1EDE-4519-8752-51D70C4CFCF4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BB5D23DA-BF23-4811-82EA-2A136B85C04A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8A66232B-6611-4575-9FFD-3AEE76A329CD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<sst xmlns="http://schemas.openxmlformats.org/spreadsheetml/2006/main" count="2327" uniqueCount="680">
  <si>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</si>
  <si>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</si>
  <si>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</si>
  <si>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</si>
  <si>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</si>
  <si>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</si>
  <si>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</si>
  <si>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</si>
  <si>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</si>
  <si>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</si>
  <si>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</si>
  <si>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</si>
  <si>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</si>
  <si>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</si>
  <si>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</si>
  <si>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</si>
  <si>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</si>
  <si>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</si>
  <si>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</si>
  <si>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</si>
  <si>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</si>
  <si>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</si>
  <si>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</si>
  <si>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</si>
  <si>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</si>
  <si>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</si>
  <si>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</si>
  <si>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</si>
  <si>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</si>
  <si>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</si>
  <si>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</si>
  <si>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</si>
  <si>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</si>
  <si>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</si>
  <si>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</si>
  <si>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</si>
  <si>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</si>
  <si>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</si>
  <si>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</si>
  <si>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</si>
  <si>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</si>
  <si>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</si>
  <si>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</si>
  <si>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</si>
  <si>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</si>
  <si>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</si>
  <si>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</si>
  <si>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</si>
  <si>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</si>
  <si>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</si>
  <si>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</si>
  <si>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</si>
  <si>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</si>
  <si>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</si>
  <si>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</si>
  <si>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</si>
  <si>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</si>
  <si>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</si>
  <si>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</si>
  <si>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</si>
  <si>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</si>
  <si>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</si>
  <si>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</si>
  <si>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</si>
  <si>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</si>
  <si>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</si>
  <si>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</si>
  <si>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</si>
  <si>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</si>
  <si>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</si>
  <si>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</si>
  <si>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</si>
  <si>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</si>
  <si>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</si>
  <si>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</si>
  <si>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</si>
  <si>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</si>
  <si>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</si>
  <si>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</si>
  <si>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</si>
  <si>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</si>
  <si>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</si>
  <si>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</si>
  <si>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</si>
  <si>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</si>
  <si>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</si>
  <si>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</si>
  <si>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</si>
  <si>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</si>
  <si>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</si>
  <si>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</si>
  <si>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</si>
  <si>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</si>
  <si>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</si>
  <si>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</si>
  <si>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</si>
  <si>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</si>
  <si>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</si>
  <si>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</si>
  <si>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</si>
  <si>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</si>
  <si>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</si>
  <si>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</si>
  <si>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</si>
  <si>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</si>
  <si>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</si>
  <si>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</si>
  <si>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</si>
  <si>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</si>
  <si>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</si>
  <si>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</si>
  <si>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</si>
  <si>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</si>
  <si>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</si>
  <si>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</si>
  <si>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</si>
  <si>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</si>
  <si>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</si>
  <si>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</si>
  <si>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</si>
  <si>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</si>
  <si>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</si>
  <si>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</si>
  <si>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</si>
  <si>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</si>
  <si>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</si>
  <si>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</si>
  <si>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</si>
  <si>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</si>
  <si>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</si>
  <si>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</si>
  <si>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</si>
  <si>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</si>
  <si>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</si>
  <si>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</si>
  <si>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</si>
  <si>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</si>
  <si>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</si>
  <si>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</si>
  <si>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</si>
  <si>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</si>
  <si>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</si>
  <si>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</si>
  <si>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</si>
  <si>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</si>
  <si>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</si>
  <si>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</si>
  <si>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</si>
  <si>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</si>
  <si>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</si>
  <si>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</si>
  <si>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</si>
  <si>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</si>
  <si>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</si>
  <si>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</si>
  <si>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</si>
  <si>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</si>
  <si>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</si>
  <si>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</si>
  <si>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</si>
  <si>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</si>
  <si>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</si>
  <si>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</si>
  <si>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</si>
  <si>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</si>
  <si>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</si>
  <si>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</si>
  <si>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</si>
  <si>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</si>
  <si>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</si>
  <si>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</si>
  <si>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</si>
  <si>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</si>
  <si>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</si>
  <si>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</si>
  <si>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</si>
  <si>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</si>
  <si>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</si>
  <si>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</si>
  <si>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</si>
  <si>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</si>
  <si>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</si>
  <si>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</si>
  <si>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</si>
  <si>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</si>
  <si>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</si>
  <si>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</si>
  <si>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</si>
  <si>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</si>
  <si>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</si>
  <si>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</si>
  <si>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</si>
  <si>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</si>
  <si>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</si>
  <si>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</si>
  <si>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</si>
  <si>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</si>
  <si>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</si>
  <si>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</si>
  <si>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</si>
  <si>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</si>
  <si>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</si>
  <si>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</si>
  <si>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</si>
  <si>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</si>
  <si>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</si>
  <si>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</si>
  <si>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</si>
  <si>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</si>
  <si>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</si>
  <si>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</si>
  <si>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</si>
  <si>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</si>
  <si>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</si>
  <si>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</si>
  <si>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</si>
  <si>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</si>
  <si>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</si>
  <si>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</si>
  <si>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</si>
  <si>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</si>
  <si>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</si>
  <si>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</si>
  <si>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</si>
  <si>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</si>
  <si>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</si>
  <si>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</si>
  <si>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</si>
  <si>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</si>
  <si>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</si>
  <si>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</si>
  <si>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</si>
  <si>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</si>
  <si>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</si>
  <si>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</si>
  <si>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</si>
  <si>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</si>
  <si>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</si>
  <si>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</si>
  <si>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</si>
  <si>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</si>
  <si>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</si>
  <si>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</si>
  <si>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</si>
  <si>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</si>
  <si>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</si>
  <si>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</si>
  <si>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</si>
  <si>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</si>
  <si>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</si>
  <si>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</si>
  <si>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</si>
  <si>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</si>
  <si>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</si>
  <si>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</si>
  <si>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</si>
  <si>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</si>
  <si>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</si>
  <si>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</si>
  <si>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</si>
  <si>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</si>
  <si>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</si>
  <si>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</si>
  <si>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</si>
  <si>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</si>
  <si>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</si>
  <si>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</si>
  <si>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</si>
  <si>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</si>
  <si>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</si>
  <si>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</si>
  <si>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</si>
  <si>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</si>
  <si>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</si>
  <si>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</si>
  <si>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</si>
  <si>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</si>
  <si>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</si>
  <si>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</si>
  <si>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</si>
  <si>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</si>
  <si>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</si>
  <si>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</si>
  <si>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</si>
  <si>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</si>
  <si>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</si>
  <si>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</si>
  <si>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</si>
  <si>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</si>
  <si>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</si>
  <si>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</si>
  <si>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</si>
  <si>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</si>
  <si>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</si>
  <si>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</si>
  <si>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</si>
  <si>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</si>
  <si>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</si>
  <si>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</si>
  <si>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</si>
  <si>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</si>
  <si>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</si>
  <si>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</si>
  <si>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</si>
  <si>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</si>
  <si>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</si>
  <si>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</si>
  <si>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</si>
  <si>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</si>
  <si>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</si>
  <si>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</si>
  <si>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</si>
  <si>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</si>
  <si>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</si>
  <si>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</si>
  <si>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</si>
  <si>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</si>
  <si>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</si>
  <si>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</si>
  <si>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</si>
  <si>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</si>
  <si>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</si>
  <si>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</si>
  <si>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</si>
  <si>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</si>
  <si>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</si>
  <si>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</si>
  <si>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</si>
  <si>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</si>
  <si>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</si>
  <si>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</si>
  <si>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</si>
  <si>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</si>
  <si>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</si>
  <si>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</si>
  <si>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</si>
  <si>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</si>
  <si>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</si>
  <si>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</si>
  <si>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</si>
  <si>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</si>
  <si>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</si>
  <si>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</si>
  <si>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</si>
  <si>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</si>
  <si>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</si>
  <si>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</si>
  <si>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</si>
  <si>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</si>
  <si>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</si>
  <si>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</si>
  <si>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</si>
  <si>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</si>
  <si>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</si>
  <si>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</si>
  <si>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</si>
  <si>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</si>
  <si>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</si>
  <si>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</si>
  <si>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</si>
  <si>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</si>
  <si>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</si>
  <si>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</si>
  <si>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</si>
  <si>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</si>
  <si>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</si>
  <si>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</si>
  <si>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</si>
  <si>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</si>
  <si>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</si>
  <si>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</si>
  <si>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</si>
  <si>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</si>
  <si>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</si>
  <si>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</si>
  <si>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</si>
  <si>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</si>
  <si>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</si>
  <si>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</si>
  <si>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</si>
  <si>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</si>
  <si>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</si>
  <si>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</si>
  <si>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</si>
  <si>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</si>
  <si>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</si>
  <si>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</si>
  <si>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</si>
  <si>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</si>
  <si>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</si>
  <si>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</si>
  <si>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</si>
  <si>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</si>
  <si>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</si>
  <si>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</si>
  <si>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</si>
  <si>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</si>
  <si>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</si>
  <si>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</si>
  <si>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</si>
  <si>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</si>
  <si>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</si>
  <si>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</si>
  <si>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</si>
  <si>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</si>
  <si>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</si>
  <si>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</si>
  <si>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</si>
  <si>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</si>
  <si>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</si>
  <si>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</si>
  <si>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</si>
  <si>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</si>
  <si>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</si>
  <si>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</si>
  <si>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</si>
  <si>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</si>
  <si>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</si>
  <si>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</si>
  <si>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</si>
  <si>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</si>
  <si>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</si>
  <si>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</si>
  <si>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</si>
  <si>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</si>
  <si>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</si>
  <si>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</si>
  <si>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</si>
  <si>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</si>
  <si>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</si>
  <si>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</si>
  <si>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</si>
  <si>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</si>
  <si>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</si>
  <si>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</si>
  <si>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</si>
  <si>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</si>
  <si>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</si>
  <si>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</si>
  <si>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</si>
  <si>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</si>
  <si>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</si>
  <si>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</si>
  <si>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</si>
  <si>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</si>
  <si>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</si>
  <si>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</si>
  <si>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</si>
  <si>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</si>
  <si>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</si>
  <si>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</si>
  <si>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</si>
  <si>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</si>
  <si>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</si>
  <si>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</si>
  <si>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</si>
  <si>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</si>
  <si>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</si>
  <si>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</si>
  <si>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</si>
  <si>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</si>
  <si>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</si>
  <si>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</si>
  <si>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</si>
  <si>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</si>
  <si>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</si>
  <si>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</si>
  <si>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</si>
  <si>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</si>
  <si>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</si>
  <si>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</si>
  <si>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</si>
  <si>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</si>
  <si>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</si>
  <si>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</si>
  <si>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</si>
  <si>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</si>
  <si>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</si>
  <si>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</si>
  <si>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</si>
  <si>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</si>
  <si>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</si>
  <si>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</si>
  <si>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</si>
  <si>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</si>
  <si>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</si>
  <si>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</si>
  <si>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</si>
  <si>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</si>
  <si>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</si>
  <si>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</si>
  <si>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</si>
  <si>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</si>
  <si>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</si>
  <si>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</si>
  <si>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</si>
  <si>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</si>
  <si>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</si>
  <si>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</si>
  <si>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</si>
  <si>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</si>
  <si>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</si>
  <si>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</si>
  <si>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</si>
  <si>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</si>
  <si>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</si>
  <si>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</si>
  <si>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</si>
  <si>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</si>
  <si>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</si>
  <si>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</si>
  <si>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</si>
  <si>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</si>
  <si>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</si>
  <si>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</si>
  <si>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</si>
  <si>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</si>
  <si>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</si>
  <si>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</si>
  <si>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</si>
  <si>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</si>
  <si>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</si>
  <si>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</si>
  <si>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</si>
  <si>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</si>
  <si>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</si>
  <si>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</si>
  <si>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</si>
  <si>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</si>
  <si>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</si>
  <si>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</si>
  <si>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</si>
  <si>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</si>
  <si>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</si>
  <si>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</si>
  <si>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</si>
  <si>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</si>
  <si>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</si>
  <si>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</si>
  <si>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</si>
  <si>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</si>
  <si>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</si>
  <si>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</si>
  <si>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</si>
  <si>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</si>
  <si>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</si>
  <si>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</si>
  <si>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</si>
  <si>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</si>
  <si>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</si>
  <si>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</si>
  <si>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</si>
  <si>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</si>
  <si>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</si>
  <si>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</si>
  <si>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</si>
  <si>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</si>
  <si>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</si>
  <si>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</si>
  <si>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</si>
  <si>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</si>
  <si>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</si>
  <si>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</si>
  <si>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</si>
  <si>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</si>
  <si>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</si>
  <si>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</si>
  <si>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</si>
  <si>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</si>
  <si>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</si>
  <si>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</si>
  <si>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</si>
  <si>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</si>
  <si>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</si>
  <si>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</si>
  <si>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</si>
  <si>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</si>
  <si>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</si>
  <si>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</si>
  <si>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</si>
  <si>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</si>
  <si>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</si>
  <si>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</si>
  <si>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</si>
  <si>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</si>
  <si>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</si>
  <si>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</si>
  <si>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</si>
  <si>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</si>
  <si>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</si>
  <si>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</si>
  <si>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</si>
  <si>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</si>
  <si>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</si>
  <si>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</si>
  <si>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</si>
  <si>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</si>
  <si>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</si>
  <si>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</si>
  <si>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</si>
  <si>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</si>
  <si>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</si>
  <si>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</si>
  <si>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</si>
  <si>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</si>
  <si>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</si>
  <si>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</si>
  <si>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</si>
  <si>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</si>
  <si>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</si>
  <si>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</si>
  <si>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</si>
  <si>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</si>
  <si>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</si>
  <si>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</si>
  <si>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</si>
  <si>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</si>
  <si>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</si>
  <si>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</si>
  <si>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</si>
  <si>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</si>
  <si>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</si>
  <si>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</si>
  <si>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</si>
  <si>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</si>
  <si>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</si>
  <si>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</si>
  <si>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</si>
  <si>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</si>
  <si>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</si>
  <si>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</si>
  <si>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</si>
  <si>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</si>
  <si>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</si>
  <si>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</si>
  <si>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</si>
  <si>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</si>
  <si>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</si>
  <si>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</si>
  <si>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</si>
  <si>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</si>
  <si>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</si>
  <si>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</si>
  <si>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</si>
  <si>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</si>
  <si>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</si>
  <si>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</si>
  <si>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</si>
  <si>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</si>
  <si>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</si>
  <si>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</si>
  <si>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</si>
  <si>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</si>
  <si>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</si>
  <si>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</si>
  <si>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</si>
  <si>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schwaben netz gmbh</t>
  </si>
  <si>
    <t>Bayerstraße 45</t>
  </si>
  <si>
    <t>Augsburg</t>
  </si>
  <si>
    <t>Markus Erhart</t>
  </si>
  <si>
    <t>markus.erhart@schwaben-netz.de</t>
  </si>
  <si>
    <t>0821-455166-255</t>
  </si>
  <si>
    <t>Harburg</t>
  </si>
  <si>
    <t>Hopferau</t>
  </si>
  <si>
    <t>Kaufbeuren</t>
  </si>
  <si>
    <t>Kempten</t>
  </si>
  <si>
    <t>MG-METEOFEED-2019-000073</t>
  </si>
  <si>
    <t>schwaben netz</t>
  </si>
  <si>
    <t>DE_GMK04</t>
  </si>
  <si>
    <t>DE_GHA04</t>
  </si>
  <si>
    <t>DE_GKO04</t>
  </si>
  <si>
    <t>DE_GBD04</t>
  </si>
  <si>
    <t>DE_GGA04</t>
  </si>
  <si>
    <t>DE_GBH04</t>
  </si>
  <si>
    <t>DE_GWA04</t>
  </si>
  <si>
    <t>DE_GBA04</t>
  </si>
  <si>
    <t>DE_GGB04</t>
  </si>
  <si>
    <t>DE_GPD04</t>
  </si>
  <si>
    <t>Verwendung von Gasprognosetemperatur (Gasallokationstemperatur) ab dem 01.05.2019</t>
  </si>
  <si>
    <t>THE0NKH700325000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</si>
</sst>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191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1" fontId="12" fillId="0" borderId="0" xfId="3" applyNumberFormat="1" applyFont="1" applyFill="1" applyBorder="1" applyAlignment="1" applyProtection="1">
      <alignment vertical="top"/>
      <protection hidden="1"/>
    </xf>
    <xf numFmtId="0" fontId="78" fillId="0" borderId="0" xfId="0" applyFont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15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280035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237966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A1BA6E-D77D-4500-BE47-2F3FDC695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67C24A79-6495-40D8-886D-A328F470FA2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D3D97F42-AD29-4E6C-BCF7-7DEAA9B4B25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9104057-8188-455A-8B89-ECD892A4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B72FF1-3D4C-40C3-B71F-57F6AEBA6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68205E8-906D-49CC-B7FB-9E527C33CB2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F937CA15-7358-4C70-BC07-3CF4A160053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A58DDE4-E1E9-449F-BDC7-1494C55D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9A661C7-A5BE-4508-8617-8CDAD250C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76CB35E8-907B-487C-81C7-F63A7F01A3F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9E8E0D9-5C1D-432A-AD07-F87FDAF07849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F187979-7D4A-42F9-AB55-5FB986D0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F63B130-5039-4A5E-ADFE-443A0B534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8293" y="94144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7368530D-9E44-459E-A92D-25C351E6512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9A4DD9FD-70F4-49C9-9A26-79762FB3975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79777A1-202F-4819-9297-B370D42E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kus.erhart@schwaben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S31" sqref="S31"/>
    </sheetView>
  </sheetViews>
  <sheetFormatPr baseColWidth="10" defaultColWidth="0" defaultRowHeight="14.4" zeroHeight="1"/>
  <cols>
    <col min="1" max="1" width="2.88671875" style="128" customWidth="1"/>
    <col min="2" max="2" width="8" style="128" customWidth="1"/>
    <col min="3" max="3" width="37.44140625" style="128" customWidth="1"/>
    <col min="4" max="4" width="16.5546875" style="128" customWidth="1"/>
    <col min="5" max="6" width="11.44140625" style="128" customWidth="1"/>
    <col min="8" max="8" width="12.6640625" style="128" customWidth="1"/>
    <col min="9" max="9" width="15.44140625" style="128" customWidth="1"/>
    <col min="10" max="11" width="12.6640625" style="128" customWidth="1"/>
    <col min="12" max="12" width="11.44140625" style="128" customWidth="1"/>
    <col min="13" max="16" width="12.6640625" style="128" customWidth="1"/>
    <col min="17" max="17" width="14.109375" style="128" customWidth="1"/>
    <col min="18" max="24" width="11.44140625" style="128" customWidth="1"/>
    <col min="25" max="25" width="20.1093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schwaben netz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schwaben netz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360">
        <f>Netzbetreiber!$D$11</f>
        <v>9870032500000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43586</v>
      </c>
      <c r="E8" s="130"/>
      <c r="F8" s="130"/>
      <c r="H8" s="128" t="s">
        <v>493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5" thickBot="1">
      <c r="B11" s="139" t="s">
        <v>494</v>
      </c>
      <c r="C11" s="140" t="s">
        <v>509</v>
      </c>
      <c r="D11" s="304" t="s">
        <v>248</v>
      </c>
      <c r="E11" s="164" t="s">
        <v>56</v>
      </c>
      <c r="F11" s="306" t="str">
        <f>VLOOKUP($E11,'BDEW-Standard'!$B$3:$M$158,F$9,0)</f>
        <v>G14</v>
      </c>
      <c r="H11" s="167">
        <f>ROUND(VLOOKUP($E11,'BDEW-Standard'!$B$3:$M$158,H$9,0),7)</f>
        <v>3.159294</v>
      </c>
      <c r="I11" s="167">
        <f>ROUND(VLOOKUP($E11,'BDEW-Standard'!$B$3:$M$158,I$9,0),7)</f>
        <v>-37.406886</v>
      </c>
      <c r="J11" s="167">
        <f>ROUND(VLOOKUP($E11,'BDEW-Standard'!$B$3:$M$158,J$9,0),7)</f>
        <v>6.1418926000000003</v>
      </c>
      <c r="K11" s="167">
        <f>ROUND(VLOOKUP($E11,'BDEW-Standard'!$B$3:$M$158,K$9,0),7)</f>
        <v>7.6563300000000001E-2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0.95202070224521151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41" si="0">$D$6</f>
        <v>schwaben netz</v>
      </c>
      <c r="D12" s="62" t="s">
        <v>248</v>
      </c>
      <c r="E12" s="165" t="s">
        <v>56</v>
      </c>
      <c r="F12" s="307" t="s">
        <v>320</v>
      </c>
      <c r="H12" s="278">
        <v>3.159294</v>
      </c>
      <c r="I12" s="278">
        <v>-37.406886</v>
      </c>
      <c r="J12" s="278">
        <v>6.1418926000000003</v>
      </c>
      <c r="K12" s="278">
        <v>7.6563300000000001E-2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v>0.95202070224521151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schwaben netz</v>
      </c>
      <c r="D13" s="62" t="s">
        <v>248</v>
      </c>
      <c r="E13" s="165" t="s">
        <v>66</v>
      </c>
      <c r="F13" s="307" t="s">
        <v>330</v>
      </c>
      <c r="H13" s="278">
        <v>2.4859160999999999</v>
      </c>
      <c r="I13" s="278">
        <v>-35.043597800000001</v>
      </c>
      <c r="J13" s="278">
        <v>6.2818214000000001</v>
      </c>
      <c r="K13" s="278">
        <v>0.1065396</v>
      </c>
      <c r="L13" s="279">
        <v>40</v>
      </c>
      <c r="M13" s="356">
        <v>0</v>
      </c>
      <c r="N13" s="356">
        <v>0</v>
      </c>
      <c r="O13" s="356">
        <v>0</v>
      </c>
      <c r="P13" s="356">
        <v>0</v>
      </c>
      <c r="Q13" s="280">
        <v>1.0041152127680664</v>
      </c>
      <c r="R13" s="357">
        <v>1</v>
      </c>
      <c r="S13" s="357">
        <v>1</v>
      </c>
      <c r="T13" s="357">
        <v>1</v>
      </c>
      <c r="U13" s="357">
        <v>1</v>
      </c>
      <c r="V13" s="357">
        <v>1</v>
      </c>
      <c r="W13" s="357">
        <v>1</v>
      </c>
      <c r="X13" s="358"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schwaben netz</v>
      </c>
      <c r="D14" s="62" t="s">
        <v>248</v>
      </c>
      <c r="E14" s="165" t="s">
        <v>4</v>
      </c>
      <c r="F14" s="307" t="str">
        <f>VLOOKUP($E14,'BDEW-Standard'!$B$3:$M$94,F$9,0)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ref="Q14:Q24" si="1">($H14/(1+($I14/($Q$9-$L14))^$J14)+$K14)+MAX($M14*$Q$9+$N14,$O14*$Q$9+$P14)</f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ref="X14:X24" si="2">7-SUM(R14:W14)</f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schwaben netz</v>
      </c>
      <c r="D15" s="62" t="s">
        <v>248</v>
      </c>
      <c r="E15" s="165" t="s">
        <v>668</v>
      </c>
      <c r="F15" s="307" t="str">
        <f>VLOOKUP($E15,'BDEW-Standard'!$B$3:$M$94,F$9,0)</f>
        <v>MK4</v>
      </c>
      <c r="H15" s="278">
        <f>ROUND(VLOOKUP($E15,'BDEW-Standard'!$B$3:$M$94,H$9,0),7)</f>
        <v>3.1177248</v>
      </c>
      <c r="I15" s="278">
        <f>ROUND(VLOOKUP($E15,'BDEW-Standard'!$B$3:$M$94,I$9,0),7)</f>
        <v>-35.871506199999999</v>
      </c>
      <c r="J15" s="278">
        <f>ROUND(VLOOKUP($E15,'BDEW-Standard'!$B$3:$M$94,J$9,0),7)</f>
        <v>7.5186828999999999</v>
      </c>
      <c r="K15" s="278">
        <f>ROUND(VLOOKUP($E15,'BDEW-Standard'!$B$3:$M$94,K$9,0),7)</f>
        <v>3.4330100000000002E-2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0.9622064996731321</v>
      </c>
      <c r="R15" s="281">
        <f>ROUND(VLOOKUP(MID($E15,4,3),'Wochentag F(WT)'!$B$7:$J$22,R$9,0),4)</f>
        <v>1.0699000000000001</v>
      </c>
      <c r="S15" s="281">
        <f>ROUND(VLOOKUP(MID($E15,4,3),'Wochentag F(WT)'!$B$7:$J$22,S$9,0),4)</f>
        <v>1.0365</v>
      </c>
      <c r="T15" s="281">
        <f>ROUND(VLOOKUP(MID($E15,4,3),'Wochentag F(WT)'!$B$7:$J$22,T$9,0),4)</f>
        <v>0.99329999999999996</v>
      </c>
      <c r="U15" s="281">
        <f>ROUND(VLOOKUP(MID($E15,4,3),'Wochentag F(WT)'!$B$7:$J$22,U$9,0),4)</f>
        <v>0.99480000000000002</v>
      </c>
      <c r="V15" s="281">
        <f>ROUND(VLOOKUP(MID($E15,4,3),'Wochentag F(WT)'!$B$7:$J$22,V$9,0),4)</f>
        <v>1.0659000000000001</v>
      </c>
      <c r="W15" s="281">
        <f>ROUND(VLOOKUP(MID($E15,4,3),'Wochentag F(WT)'!$B$7:$J$22,W$9,0),4)</f>
        <v>0.93620000000000003</v>
      </c>
      <c r="X15" s="282">
        <f t="shared" si="2"/>
        <v>0.90339999999999954</v>
      </c>
      <c r="Y15" s="303"/>
      <c r="Z15" s="212"/>
    </row>
    <row r="16" spans="2:26" s="143" customFormat="1">
      <c r="B16" s="144">
        <v>5</v>
      </c>
      <c r="C16" s="145" t="str">
        <f t="shared" si="0"/>
        <v>schwaben netz</v>
      </c>
      <c r="D16" s="62" t="s">
        <v>248</v>
      </c>
      <c r="E16" s="165" t="s">
        <v>669</v>
      </c>
      <c r="F16" s="307" t="str">
        <f>VLOOKUP($E16,'BDEW-Standard'!$B$3:$M$94,F$9,0)</f>
        <v>HA4</v>
      </c>
      <c r="H16" s="278">
        <f>ROUND(VLOOKUP($E16,'BDEW-Standard'!$B$3:$M$94,H$9,0),7)</f>
        <v>4.0196902000000003</v>
      </c>
      <c r="I16" s="278">
        <f>ROUND(VLOOKUP($E16,'BDEW-Standard'!$B$3:$M$94,I$9,0),7)</f>
        <v>-37.828203700000003</v>
      </c>
      <c r="J16" s="278">
        <f>ROUND(VLOOKUP($E16,'BDEW-Standard'!$B$3:$M$94,J$9,0),7)</f>
        <v>8.1593368999999996</v>
      </c>
      <c r="K16" s="278">
        <f>ROUND(VLOOKUP($E16,'BDEW-Standard'!$B$3:$M$94,K$9,0),7)</f>
        <v>4.72845E-2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0.86486713303260787</v>
      </c>
      <c r="R16" s="281">
        <f>ROUND(VLOOKUP(MID($E16,4,3),'Wochentag F(WT)'!$B$7:$J$22,R$9,0),4)</f>
        <v>1.0358000000000001</v>
      </c>
      <c r="S16" s="281">
        <f>ROUND(VLOOKUP(MID($E16,4,3),'Wochentag F(WT)'!$B$7:$J$22,S$9,0),4)</f>
        <v>1.0232000000000001</v>
      </c>
      <c r="T16" s="281">
        <f>ROUND(VLOOKUP(MID($E16,4,3),'Wochentag F(WT)'!$B$7:$J$22,T$9,0),4)</f>
        <v>1.0251999999999999</v>
      </c>
      <c r="U16" s="281">
        <f>ROUND(VLOOKUP(MID($E16,4,3),'Wochentag F(WT)'!$B$7:$J$22,U$9,0),4)</f>
        <v>1.0295000000000001</v>
      </c>
      <c r="V16" s="281">
        <f>ROUND(VLOOKUP(MID($E16,4,3),'Wochentag F(WT)'!$B$7:$J$22,V$9,0),4)</f>
        <v>1.0253000000000001</v>
      </c>
      <c r="W16" s="281">
        <f>ROUND(VLOOKUP(MID($E16,4,3),'Wochentag F(WT)'!$B$7:$J$22,W$9,0),4)</f>
        <v>0.96750000000000003</v>
      </c>
      <c r="X16" s="282">
        <f t="shared" si="2"/>
        <v>0.89350000000000041</v>
      </c>
      <c r="Y16" s="303"/>
      <c r="Z16" s="212"/>
    </row>
    <row r="17" spans="2:26" s="143" customFormat="1">
      <c r="B17" s="144">
        <v>6</v>
      </c>
      <c r="C17" s="145" t="str">
        <f t="shared" si="0"/>
        <v>schwaben netz</v>
      </c>
      <c r="D17" s="62" t="s">
        <v>248</v>
      </c>
      <c r="E17" s="165" t="s">
        <v>670</v>
      </c>
      <c r="F17" s="307" t="str">
        <f>VLOOKUP($E17,'BDEW-Standard'!$B$3:$M$94,F$9,0)</f>
        <v>KO4</v>
      </c>
      <c r="H17" s="278">
        <f>ROUND(VLOOKUP($E17,'BDEW-Standard'!$B$3:$M$94,H$9,0),7)</f>
        <v>3.4428942999999999</v>
      </c>
      <c r="I17" s="278">
        <f>ROUND(VLOOKUP($E17,'BDEW-Standard'!$B$3:$M$94,I$9,0),7)</f>
        <v>-36.659050399999998</v>
      </c>
      <c r="J17" s="278">
        <f>ROUND(VLOOKUP($E17,'BDEW-Standard'!$B$3:$M$94,J$9,0),7)</f>
        <v>7.6083226000000002</v>
      </c>
      <c r="K17" s="278">
        <f>ROUND(VLOOKUP($E17,'BDEW-Standard'!$B$3:$M$94,K$9,0),7)</f>
        <v>7.4685000000000001E-2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0.97768382110526542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schwaben netz</v>
      </c>
      <c r="D18" s="62" t="s">
        <v>248</v>
      </c>
      <c r="E18" s="165" t="s">
        <v>671</v>
      </c>
      <c r="F18" s="307" t="str">
        <f>VLOOKUP($E18,'BDEW-Standard'!$B$3:$M$94,F$9,0)</f>
        <v>BD4</v>
      </c>
      <c r="H18" s="278">
        <f>ROUND(VLOOKUP($E18,'BDEW-Standard'!$B$3:$M$94,H$9,0),7)</f>
        <v>3.75</v>
      </c>
      <c r="I18" s="278">
        <f>ROUND(VLOOKUP($E18,'BDEW-Standard'!$B$3:$M$94,I$9,0),7)</f>
        <v>-37.5</v>
      </c>
      <c r="J18" s="278">
        <f>ROUND(VLOOKUP($E18,'BDEW-Standard'!$B$3:$M$94,J$9,0),7)</f>
        <v>6.8</v>
      </c>
      <c r="K18" s="278">
        <f>ROUND(VLOOKUP($E18,'BDEW-Standard'!$B$3:$M$94,K$9,0),7)</f>
        <v>6.0911300000000002E-2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1.0126136468627658</v>
      </c>
      <c r="R18" s="281">
        <f>ROUND(VLOOKUP(MID($E18,4,3),'Wochentag F(WT)'!$B$7:$J$22,R$9,0),4)</f>
        <v>1.1052</v>
      </c>
      <c r="S18" s="281">
        <f>ROUND(VLOOKUP(MID($E18,4,3),'Wochentag F(WT)'!$B$7:$J$22,S$9,0),4)</f>
        <v>1.0857000000000001</v>
      </c>
      <c r="T18" s="281">
        <f>ROUND(VLOOKUP(MID($E18,4,3),'Wochentag F(WT)'!$B$7:$J$22,T$9,0),4)</f>
        <v>1.0378000000000001</v>
      </c>
      <c r="U18" s="281">
        <f>ROUND(VLOOKUP(MID($E18,4,3),'Wochentag F(WT)'!$B$7:$J$22,U$9,0),4)</f>
        <v>1.0622</v>
      </c>
      <c r="V18" s="281">
        <f>ROUND(VLOOKUP(MID($E18,4,3),'Wochentag F(WT)'!$B$7:$J$22,V$9,0),4)</f>
        <v>1.0266</v>
      </c>
      <c r="W18" s="281">
        <f>ROUND(VLOOKUP(MID($E18,4,3),'Wochentag F(WT)'!$B$7:$J$22,W$9,0),4)</f>
        <v>0.76290000000000002</v>
      </c>
      <c r="X18" s="282">
        <f t="shared" si="2"/>
        <v>0.91959999999999997</v>
      </c>
      <c r="Y18" s="303"/>
      <c r="Z18" s="212"/>
    </row>
    <row r="19" spans="2:26" s="143" customFormat="1">
      <c r="B19" s="144">
        <v>8</v>
      </c>
      <c r="C19" s="145" t="str">
        <f t="shared" si="0"/>
        <v>schwaben netz</v>
      </c>
      <c r="D19" s="62" t="s">
        <v>248</v>
      </c>
      <c r="E19" s="165" t="s">
        <v>672</v>
      </c>
      <c r="F19" s="307" t="str">
        <f>VLOOKUP($E19,'BDEW-Standard'!$B$3:$M$94,F$9,0)</f>
        <v>GA4</v>
      </c>
      <c r="H19" s="278">
        <f>ROUND(VLOOKUP($E19,'BDEW-Standard'!$B$3:$M$94,H$9,0),7)</f>
        <v>2.8195655999999998</v>
      </c>
      <c r="I19" s="278">
        <f>ROUND(VLOOKUP($E19,'BDEW-Standard'!$B$3:$M$94,I$9,0),7)</f>
        <v>-36</v>
      </c>
      <c r="J19" s="278">
        <f>ROUND(VLOOKUP($E19,'BDEW-Standard'!$B$3:$M$94,J$9,0),7)</f>
        <v>7.7368518000000002</v>
      </c>
      <c r="K19" s="278">
        <f>ROUND(VLOOKUP($E19,'BDEW-Standard'!$B$3:$M$94,K$9,0),7)</f>
        <v>0.157281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0.96576337685759206</v>
      </c>
      <c r="R19" s="281">
        <f>ROUND(VLOOKUP(MID($E19,4,3),'Wochentag F(WT)'!$B$7:$J$22,R$9,0),4)</f>
        <v>0.93220000000000003</v>
      </c>
      <c r="S19" s="281">
        <f>ROUND(VLOOKUP(MID($E19,4,3),'Wochentag F(WT)'!$B$7:$J$22,S$9,0),4)</f>
        <v>0.98939999999999995</v>
      </c>
      <c r="T19" s="281">
        <f>ROUND(VLOOKUP(MID($E19,4,3),'Wochentag F(WT)'!$B$7:$J$22,T$9,0),4)</f>
        <v>1.0033000000000001</v>
      </c>
      <c r="U19" s="281">
        <f>ROUND(VLOOKUP(MID($E19,4,3),'Wochentag F(WT)'!$B$7:$J$22,U$9,0),4)</f>
        <v>1.0108999999999999</v>
      </c>
      <c r="V19" s="281">
        <f>ROUND(VLOOKUP(MID($E19,4,3),'Wochentag F(WT)'!$B$7:$J$22,V$9,0),4)</f>
        <v>1.018</v>
      </c>
      <c r="W19" s="281">
        <f>ROUND(VLOOKUP(MID($E19,4,3),'Wochentag F(WT)'!$B$7:$J$22,W$9,0),4)</f>
        <v>1.0356000000000001</v>
      </c>
      <c r="X19" s="282">
        <f t="shared" si="2"/>
        <v>1.0106000000000002</v>
      </c>
      <c r="Y19" s="303"/>
      <c r="Z19" s="212"/>
    </row>
    <row r="20" spans="2:26" s="143" customFormat="1">
      <c r="B20" s="144">
        <v>9</v>
      </c>
      <c r="C20" s="145" t="str">
        <f t="shared" si="0"/>
        <v>schwaben netz</v>
      </c>
      <c r="D20" s="62" t="s">
        <v>248</v>
      </c>
      <c r="E20" s="165" t="s">
        <v>673</v>
      </c>
      <c r="F20" s="307" t="str">
        <f>VLOOKUP($E20,'BDEW-Standard'!$B$3:$M$94,F$9,0)</f>
        <v>BH4</v>
      </c>
      <c r="H20" s="278">
        <f>ROUND(VLOOKUP($E20,'BDEW-Standard'!$B$3:$M$94,H$9,0),7)</f>
        <v>2.4595180999999999</v>
      </c>
      <c r="I20" s="278">
        <f>ROUND(VLOOKUP($E20,'BDEW-Standard'!$B$3:$M$94,I$9,0),7)</f>
        <v>-35.253212400000002</v>
      </c>
      <c r="J20" s="278">
        <f>ROUND(VLOOKUP($E20,'BDEW-Standard'!$B$3:$M$94,J$9,0),7)</f>
        <v>6.0587001000000003</v>
      </c>
      <c r="K20" s="278">
        <f>ROUND(VLOOKUP($E20,'BDEW-Standard'!$B$3:$M$94,K$9,0),7)</f>
        <v>0.16473699999999999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1.043802057143173</v>
      </c>
      <c r="R20" s="281">
        <f>ROUND(VLOOKUP(MID($E20,4,3),'Wochentag F(WT)'!$B$7:$J$22,R$9,0),4)</f>
        <v>0.97670000000000001</v>
      </c>
      <c r="S20" s="281">
        <f>ROUND(VLOOKUP(MID($E20,4,3),'Wochentag F(WT)'!$B$7:$J$22,S$9,0),4)</f>
        <v>1.0388999999999999</v>
      </c>
      <c r="T20" s="281">
        <f>ROUND(VLOOKUP(MID($E20,4,3),'Wochentag F(WT)'!$B$7:$J$22,T$9,0),4)</f>
        <v>1.0027999999999999</v>
      </c>
      <c r="U20" s="281">
        <f>ROUND(VLOOKUP(MID($E20,4,3),'Wochentag F(WT)'!$B$7:$J$22,U$9,0),4)</f>
        <v>1.0162</v>
      </c>
      <c r="V20" s="281">
        <f>ROUND(VLOOKUP(MID($E20,4,3),'Wochentag F(WT)'!$B$7:$J$22,V$9,0),4)</f>
        <v>1.0024</v>
      </c>
      <c r="W20" s="281">
        <f>ROUND(VLOOKUP(MID($E20,4,3),'Wochentag F(WT)'!$B$7:$J$22,W$9,0),4)</f>
        <v>1.0043</v>
      </c>
      <c r="X20" s="282">
        <f t="shared" si="2"/>
        <v>0.95870000000000122</v>
      </c>
      <c r="Y20" s="303"/>
      <c r="Z20" s="212"/>
    </row>
    <row r="21" spans="2:26" s="143" customFormat="1">
      <c r="B21" s="144">
        <v>10</v>
      </c>
      <c r="C21" s="145" t="str">
        <f t="shared" si="0"/>
        <v>schwaben netz</v>
      </c>
      <c r="D21" s="62" t="s">
        <v>248</v>
      </c>
      <c r="E21" s="165" t="s">
        <v>674</v>
      </c>
      <c r="F21" s="307" t="str">
        <f>VLOOKUP($E21,'BDEW-Standard'!$B$3:$M$94,F$9,0)</f>
        <v>WA4</v>
      </c>
      <c r="H21" s="278">
        <f>ROUND(VLOOKUP($E21,'BDEW-Standard'!$B$3:$M$94,H$9,0),7)</f>
        <v>1.0535874999999999</v>
      </c>
      <c r="I21" s="278">
        <f>ROUND(VLOOKUP($E21,'BDEW-Standard'!$B$3:$M$94,I$9,0),7)</f>
        <v>-35.299999999999997</v>
      </c>
      <c r="J21" s="278">
        <f>ROUND(VLOOKUP($E21,'BDEW-Standard'!$B$3:$M$94,J$9,0),7)</f>
        <v>4.8662747</v>
      </c>
      <c r="K21" s="278">
        <f>ROUND(VLOOKUP($E21,'BDEW-Standard'!$B$3:$M$94,K$9,0),7)</f>
        <v>0.68110420000000005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1.0844348950990992</v>
      </c>
      <c r="R21" s="281">
        <f>ROUND(VLOOKUP(MID($E21,4,3),'Wochentag F(WT)'!$B$7:$J$22,R$9,0),4)</f>
        <v>1.2457</v>
      </c>
      <c r="S21" s="281">
        <f>ROUND(VLOOKUP(MID($E21,4,3),'Wochentag F(WT)'!$B$7:$J$22,S$9,0),4)</f>
        <v>1.2615000000000001</v>
      </c>
      <c r="T21" s="281">
        <f>ROUND(VLOOKUP(MID($E21,4,3),'Wochentag F(WT)'!$B$7:$J$22,T$9,0),4)</f>
        <v>1.2706999999999999</v>
      </c>
      <c r="U21" s="281">
        <f>ROUND(VLOOKUP(MID($E21,4,3),'Wochentag F(WT)'!$B$7:$J$22,U$9,0),4)</f>
        <v>1.2430000000000001</v>
      </c>
      <c r="V21" s="281">
        <f>ROUND(VLOOKUP(MID($E21,4,3),'Wochentag F(WT)'!$B$7:$J$22,V$9,0),4)</f>
        <v>1.1275999999999999</v>
      </c>
      <c r="W21" s="281">
        <f>ROUND(VLOOKUP(MID($E21,4,3),'Wochentag F(WT)'!$B$7:$J$22,W$9,0),4)</f>
        <v>0.38769999999999999</v>
      </c>
      <c r="X21" s="282">
        <f t="shared" si="2"/>
        <v>0.46379999999999999</v>
      </c>
      <c r="Y21" s="303"/>
      <c r="Z21" s="212"/>
    </row>
    <row r="22" spans="2:26" s="143" customFormat="1">
      <c r="B22" s="144">
        <v>11</v>
      </c>
      <c r="C22" s="145" t="str">
        <f t="shared" si="0"/>
        <v>schwaben netz</v>
      </c>
      <c r="D22" s="62" t="s">
        <v>248</v>
      </c>
      <c r="E22" s="165" t="s">
        <v>675</v>
      </c>
      <c r="F22" s="307" t="str">
        <f>VLOOKUP($E22,'BDEW-Standard'!$B$3:$M$94,F$9,0)</f>
        <v>BA4</v>
      </c>
      <c r="H22" s="278">
        <f>ROUND(VLOOKUP($E22,'BDEW-Standard'!$B$3:$M$94,H$9,0),7)</f>
        <v>0.93158890000000005</v>
      </c>
      <c r="I22" s="278">
        <f>ROUND(VLOOKUP($E22,'BDEW-Standard'!$B$3:$M$94,I$9,0),7)</f>
        <v>-33.35</v>
      </c>
      <c r="J22" s="278">
        <f>ROUND(VLOOKUP($E22,'BDEW-Standard'!$B$3:$M$94,J$9,0),7)</f>
        <v>5.7212303000000002</v>
      </c>
      <c r="K22" s="278">
        <f>ROUND(VLOOKUP($E22,'BDEW-Standard'!$B$3:$M$94,K$9,0),7)</f>
        <v>0.66564939999999995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1.0766391850538448</v>
      </c>
      <c r="R22" s="281">
        <f>ROUND(VLOOKUP(MID($E22,4,3),'Wochentag F(WT)'!$B$7:$J$22,R$9,0),4)</f>
        <v>1.0848</v>
      </c>
      <c r="S22" s="281">
        <f>ROUND(VLOOKUP(MID($E22,4,3),'Wochentag F(WT)'!$B$7:$J$22,S$9,0),4)</f>
        <v>1.1211</v>
      </c>
      <c r="T22" s="281">
        <f>ROUND(VLOOKUP(MID($E22,4,3),'Wochentag F(WT)'!$B$7:$J$22,T$9,0),4)</f>
        <v>1.0769</v>
      </c>
      <c r="U22" s="281">
        <f>ROUND(VLOOKUP(MID($E22,4,3),'Wochentag F(WT)'!$B$7:$J$22,U$9,0),4)</f>
        <v>1.1353</v>
      </c>
      <c r="V22" s="281">
        <f>ROUND(VLOOKUP(MID($E22,4,3),'Wochentag F(WT)'!$B$7:$J$22,V$9,0),4)</f>
        <v>1.1402000000000001</v>
      </c>
      <c r="W22" s="281">
        <f>ROUND(VLOOKUP(MID($E22,4,3),'Wochentag F(WT)'!$B$7:$J$22,W$9,0),4)</f>
        <v>0.48520000000000002</v>
      </c>
      <c r="X22" s="282">
        <f t="shared" si="2"/>
        <v>0.95650000000000013</v>
      </c>
      <c r="Y22" s="303"/>
      <c r="Z22" s="212"/>
    </row>
    <row r="23" spans="2:26" s="143" customFormat="1">
      <c r="B23" s="144">
        <v>12</v>
      </c>
      <c r="C23" s="145" t="str">
        <f t="shared" si="0"/>
        <v>schwaben netz</v>
      </c>
      <c r="D23" s="62" t="s">
        <v>248</v>
      </c>
      <c r="E23" s="165" t="s">
        <v>676</v>
      </c>
      <c r="F23" s="307" t="str">
        <f>VLOOKUP($E23,'BDEW-Standard'!$B$3:$M$94,F$9,0)</f>
        <v>GB4</v>
      </c>
      <c r="H23" s="278">
        <f>ROUND(VLOOKUP($E23,'BDEW-Standard'!$B$3:$M$94,H$9,0),7)</f>
        <v>3.6017736</v>
      </c>
      <c r="I23" s="278">
        <f>ROUND(VLOOKUP($E23,'BDEW-Standard'!$B$3:$M$94,I$9,0),7)</f>
        <v>-37.882536799999997</v>
      </c>
      <c r="J23" s="278">
        <f>ROUND(VLOOKUP($E23,'BDEW-Standard'!$B$3:$M$94,J$9,0),7)</f>
        <v>6.9836070000000001</v>
      </c>
      <c r="K23" s="278">
        <f>ROUND(VLOOKUP($E23,'BDEW-Standard'!$B$3:$M$94,K$9,0),7)</f>
        <v>5.4826199999999999E-2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0.90239375975311864</v>
      </c>
      <c r="R23" s="281">
        <f>ROUND(VLOOKUP(MID($E23,4,3),'Wochentag F(WT)'!$B$7:$J$22,R$9,0),4)</f>
        <v>0.98970000000000002</v>
      </c>
      <c r="S23" s="281">
        <f>ROUND(VLOOKUP(MID($E23,4,3),'Wochentag F(WT)'!$B$7:$J$22,S$9,0),4)</f>
        <v>0.9627</v>
      </c>
      <c r="T23" s="281">
        <f>ROUND(VLOOKUP(MID($E23,4,3),'Wochentag F(WT)'!$B$7:$J$22,T$9,0),4)</f>
        <v>1.0507</v>
      </c>
      <c r="U23" s="281">
        <f>ROUND(VLOOKUP(MID($E23,4,3),'Wochentag F(WT)'!$B$7:$J$22,U$9,0),4)</f>
        <v>1.0551999999999999</v>
      </c>
      <c r="V23" s="281">
        <f>ROUND(VLOOKUP(MID($E23,4,3),'Wochentag F(WT)'!$B$7:$J$22,V$9,0),4)</f>
        <v>1.0297000000000001</v>
      </c>
      <c r="W23" s="281">
        <f>ROUND(VLOOKUP(MID($E23,4,3),'Wochentag F(WT)'!$B$7:$J$22,W$9,0),4)</f>
        <v>0.97670000000000001</v>
      </c>
      <c r="X23" s="282">
        <f t="shared" si="2"/>
        <v>0.9352999999999998</v>
      </c>
      <c r="Y23" s="303"/>
      <c r="Z23" s="212"/>
    </row>
    <row r="24" spans="2:26" s="143" customFormat="1">
      <c r="B24" s="144">
        <v>13</v>
      </c>
      <c r="C24" s="145" t="str">
        <f t="shared" si="0"/>
        <v>schwaben netz</v>
      </c>
      <c r="D24" s="62" t="s">
        <v>248</v>
      </c>
      <c r="E24" s="165" t="s">
        <v>677</v>
      </c>
      <c r="F24" s="307" t="str">
        <f>VLOOKUP($E24,'BDEW-Standard'!$B$3:$M$94,F$9,0)</f>
        <v>PD4</v>
      </c>
      <c r="H24" s="278">
        <f>ROUND(VLOOKUP($E24,'BDEW-Standard'!$B$3:$M$94,H$9,0),7)</f>
        <v>3.85</v>
      </c>
      <c r="I24" s="278">
        <f>ROUND(VLOOKUP($E24,'BDEW-Standard'!$B$3:$M$94,I$9,0),7)</f>
        <v>-37</v>
      </c>
      <c r="J24" s="278">
        <f>ROUND(VLOOKUP($E24,'BDEW-Standard'!$B$3:$M$94,J$9,0),7)</f>
        <v>10.2405021</v>
      </c>
      <c r="K24" s="278">
        <f>ROUND(VLOOKUP($E24,'BDEW-Standard'!$B$3:$M$94,K$9,0),7)</f>
        <v>4.6924300000000002E-2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0.75691065279879233</v>
      </c>
      <c r="R24" s="281">
        <f>ROUND(VLOOKUP(MID($E24,4,3),'Wochentag F(WT)'!$B$7:$J$22,R$9,0),4)</f>
        <v>1.0214000000000001</v>
      </c>
      <c r="S24" s="281">
        <f>ROUND(VLOOKUP(MID($E24,4,3),'Wochentag F(WT)'!$B$7:$J$22,S$9,0),4)</f>
        <v>1.0866</v>
      </c>
      <c r="T24" s="281">
        <f>ROUND(VLOOKUP(MID($E24,4,3),'Wochentag F(WT)'!$B$7:$J$22,T$9,0),4)</f>
        <v>1.0720000000000001</v>
      </c>
      <c r="U24" s="281">
        <f>ROUND(VLOOKUP(MID($E24,4,3),'Wochentag F(WT)'!$B$7:$J$22,U$9,0),4)</f>
        <v>1.0557000000000001</v>
      </c>
      <c r="V24" s="281">
        <f>ROUND(VLOOKUP(MID($E24,4,3),'Wochentag F(WT)'!$B$7:$J$22,V$9,0),4)</f>
        <v>1.0117</v>
      </c>
      <c r="W24" s="281">
        <f>ROUND(VLOOKUP(MID($E24,4,3),'Wochentag F(WT)'!$B$7:$J$22,W$9,0),4)</f>
        <v>0.90010000000000001</v>
      </c>
      <c r="X24" s="282">
        <f t="shared" si="2"/>
        <v>0.85249999999999915</v>
      </c>
      <c r="Y24" s="303"/>
      <c r="Z24" s="212"/>
    </row>
    <row r="25" spans="2:26" s="143" customFormat="1">
      <c r="B25" s="144">
        <v>14</v>
      </c>
      <c r="C25" s="145" t="str">
        <f t="shared" si="0"/>
        <v>schwaben netz</v>
      </c>
      <c r="D25" s="62"/>
      <c r="E25" s="165"/>
      <c r="F25" s="307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303"/>
      <c r="Z25" s="212"/>
    </row>
    <row r="26" spans="2:26" s="143" customFormat="1">
      <c r="B26" s="144">
        <v>15</v>
      </c>
      <c r="C26" s="145" t="str">
        <f t="shared" si="0"/>
        <v>schwaben netz</v>
      </c>
      <c r="D26" s="62"/>
      <c r="E26" s="165"/>
      <c r="F26" s="307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303"/>
      <c r="Z26" s="212"/>
    </row>
    <row r="27" spans="2:26" s="143" customFormat="1">
      <c r="B27" s="144">
        <v>16</v>
      </c>
      <c r="C27" s="145" t="str">
        <f t="shared" si="0"/>
        <v>schwaben netz</v>
      </c>
      <c r="D27" s="62"/>
      <c r="E27" s="166"/>
      <c r="F27" s="307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303"/>
    </row>
    <row r="28" spans="2:26" s="143" customFormat="1">
      <c r="B28" s="144">
        <v>17</v>
      </c>
      <c r="C28" s="145" t="str">
        <f t="shared" si="0"/>
        <v>schwaben netz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schwaben netz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schwaben netz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schwaben netz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schwaben netz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schwaben netz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schwaben netz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schwaben netz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schwaben netz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schwaben netz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schwaben netz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schwaben netz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schwaben netz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schwaben netz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12 H14:Y41 H13:L13 Y13">
    <cfRule type="expression" dxfId="14" priority="15">
      <formula>ISERROR(F11)</formula>
    </cfRule>
  </conditionalFormatting>
  <conditionalFormatting sqref="Y12:Y41 E14:F41 F12:F13">
    <cfRule type="duplicateValues" dxfId="13" priority="37"/>
  </conditionalFormatting>
  <conditionalFormatting sqref="M13:P13 R13:X13">
    <cfRule type="expression" dxfId="12" priority="6">
      <formula>ISERROR(M13)</formula>
    </cfRule>
  </conditionalFormatting>
  <conditionalFormatting sqref="R13:X13 M13:P13">
    <cfRule type="expression" dxfId="11" priority="4">
      <formula>ISERROR(M13)</formula>
    </cfRule>
  </conditionalFormatting>
  <conditionalFormatting sqref="E12:E13">
    <cfRule type="duplicateValues" dxfId="10" priority="2"/>
  </conditionalFormatting>
  <conditionalFormatting sqref="Q13">
    <cfRule type="expression" dxfId="9" priority="1">
      <formula>ISERROR(Q13)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K24 M14:X24 C13:C41" unlockedFormula="1"/>
    <ignoredError sqref="L14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8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7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E11:E12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E13:E26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8"/>
    <col min="4" max="4" width="19.88671875" style="128" customWidth="1"/>
    <col min="5" max="9" width="16" style="128" customWidth="1"/>
    <col min="10" max="10" width="15.109375" style="128" customWidth="1"/>
    <col min="11" max="12" width="16" style="128" customWidth="1"/>
    <col min="13" max="13" width="15.33203125" style="128" customWidth="1"/>
    <col min="14" max="16384" width="11.441406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544</v>
      </c>
      <c r="N1" s="218"/>
    </row>
    <row r="2" spans="1:14" ht="26.4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G7" sqref="G7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7.554687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schwaben netz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441</v>
      </c>
      <c r="C5" s="64" t="str">
        <f>Netzbetreiber!D28</f>
        <v>schwaben netz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439</v>
      </c>
      <c r="C6" s="359">
        <f>Netzbetreiber!$D$11</f>
        <v>9870032500000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8">
        <f>Netzbetreiber!$D$6</f>
        <v>43586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5" t="s">
        <v>455</v>
      </c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7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70" t="s">
        <v>582</v>
      </c>
      <c r="C10" s="371"/>
      <c r="D10" s="94">
        <v>2</v>
      </c>
      <c r="E10" s="95" t="str">
        <f>IF(ISERROR(HLOOKUP(E$11,$M$9:$AD$35,$D10,0)),"",HLOOKUP(E$11,$M$9:$AD$35,$D10,0))</f>
        <v/>
      </c>
      <c r="F10" s="368" t="s">
        <v>395</v>
      </c>
      <c r="G10" s="368"/>
      <c r="H10" s="368"/>
      <c r="I10" s="368"/>
      <c r="J10" s="368"/>
      <c r="K10" s="368"/>
      <c r="L10" s="369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339" t="s">
        <v>650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4.4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648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4.4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4.4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4.4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4.4">
      <c r="B27" s="339" t="s">
        <v>649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4.4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4.4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4.4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4.4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4.4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4.4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4.4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7" customWidth="1"/>
    <col min="2" max="2" width="7" style="258" customWidth="1"/>
    <col min="3" max="3" width="27.6640625" style="237" customWidth="1"/>
    <col min="4" max="10" width="8.88671875" style="237" customWidth="1"/>
    <col min="11" max="14" width="11.44140625" style="237" customWidth="1"/>
    <col min="15" max="15" width="12.33203125" style="128" customWidth="1"/>
    <col min="16" max="16" width="16.5546875" style="237" customWidth="1"/>
    <col min="17" max="16384" width="11.44140625" style="237"/>
  </cols>
  <sheetData>
    <row r="1" spans="1:16" s="236" customFormat="1">
      <c r="A1" s="131" t="s">
        <v>452</v>
      </c>
      <c r="B1" s="128"/>
      <c r="D1" s="217" t="s">
        <v>544</v>
      </c>
    </row>
    <row r="2" spans="1:16">
      <c r="A2" s="237"/>
      <c r="B2" s="236" t="s">
        <v>453</v>
      </c>
    </row>
    <row r="3" spans="1:16" ht="20.100000000000001" customHeight="1">
      <c r="A3" s="372" t="s">
        <v>249</v>
      </c>
      <c r="B3" s="238" t="s">
        <v>86</v>
      </c>
      <c r="C3" s="239"/>
      <c r="D3" s="374" t="s">
        <v>454</v>
      </c>
      <c r="E3" s="375"/>
      <c r="F3" s="375"/>
      <c r="G3" s="375"/>
      <c r="H3" s="375"/>
      <c r="I3" s="375"/>
      <c r="J3" s="376"/>
      <c r="K3" s="240"/>
      <c r="L3" s="240"/>
      <c r="M3" s="240"/>
      <c r="N3" s="240"/>
      <c r="O3" s="241"/>
      <c r="P3" s="240"/>
    </row>
    <row r="4" spans="1:16" ht="20.100000000000001" customHeight="1">
      <c r="A4" s="373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9.6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6.4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Normal="100" workbookViewId="0">
      <selection activeCell="D6" sqref="D6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44105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43586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>
        <v>9870032500000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86199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53" t="s">
        <v>660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schwaben netz</v>
      </c>
      <c r="E28" s="38"/>
      <c r="F28" s="11"/>
      <c r="G28" s="2"/>
    </row>
    <row r="29" spans="1:15">
      <c r="B29" s="15"/>
      <c r="C29" s="22" t="s">
        <v>393</v>
      </c>
      <c r="D29" s="44" t="s">
        <v>667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149" priority="2">
      <formula>IF(CELL("Zeile",D29)&lt;$D$25+CELL("Zeile",$D$29),1,0)</formula>
    </cfRule>
  </conditionalFormatting>
  <conditionalFormatting sqref="D30:D48">
    <cfRule type="expression" dxfId="14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Normal="100" workbookViewId="0">
      <selection activeCell="D13" sqref="D13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266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schwaben netz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schwaben netz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55">
        <f>Netzbetreiber!$D$11</f>
        <v>9870032500000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43586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652</v>
      </c>
      <c r="D13" s="41" t="s">
        <v>679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612</v>
      </c>
      <c r="D19" s="48" t="s">
        <v>608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610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622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13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5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>
        <f t="shared" ref="I44:V44" si="0">IF(I43&lt;=$D$43,I43,"")</f>
        <v>2</v>
      </c>
      <c r="J44" s="13">
        <f t="shared" si="0"/>
        <v>3</v>
      </c>
      <c r="K44" s="13">
        <f t="shared" si="0"/>
        <v>4</v>
      </c>
      <c r="L44" s="13">
        <f t="shared" si="0"/>
        <v>5</v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658</v>
      </c>
    </row>
    <row r="46" spans="2:39" ht="18" customHeight="1">
      <c r="C46" s="22" t="s">
        <v>586</v>
      </c>
      <c r="D46" s="44" t="s">
        <v>662</v>
      </c>
    </row>
    <row r="47" spans="2:39" ht="18" customHeight="1">
      <c r="C47" s="22" t="s">
        <v>587</v>
      </c>
      <c r="D47" s="44" t="s">
        <v>663</v>
      </c>
    </row>
    <row r="48" spans="2:39" ht="18" customHeight="1">
      <c r="C48" s="22" t="s">
        <v>588</v>
      </c>
      <c r="D48" s="44" t="s">
        <v>664</v>
      </c>
    </row>
    <row r="49" spans="3:4" ht="18" customHeight="1">
      <c r="C49" s="22" t="s">
        <v>589</v>
      </c>
      <c r="D49" s="44" t="s">
        <v>665</v>
      </c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conditionalFormatting sqref="D45:D59">
    <cfRule type="expression" dxfId="147" priority="17">
      <formula>IF(CELL("Zeile",D45)&lt;$D$43+CELL("Zeile",$D$45),1,0)</formula>
    </cfRule>
  </conditionalFormatting>
  <conditionalFormatting sqref="D46:D59">
    <cfRule type="expression" dxfId="146" priority="16">
      <formula>IF(CELL(D46)&lt;$D$33+27,1,0)</formula>
    </cfRule>
  </conditionalFormatting>
  <conditionalFormatting sqref="D20">
    <cfRule type="expression" dxfId="145" priority="15">
      <formula>IF($D$19=$H$19,1,0)</formula>
    </cfRule>
  </conditionalFormatting>
  <conditionalFormatting sqref="D28">
    <cfRule type="expression" dxfId="144" priority="4">
      <formula>IF($D$15="synthetisch",1,0)</formula>
    </cfRule>
  </conditionalFormatting>
  <conditionalFormatting sqref="D25">
    <cfRule type="expression" dxfId="143" priority="2">
      <formula>IF(AND($D$24=$I$24,$D$23=$H$23),1,0)</formula>
    </cfRule>
  </conditionalFormatting>
  <conditionalFormatting sqref="D23:D25">
    <cfRule type="expression" dxfId="142" priority="5">
      <formula>IF($D$15="analytisch",1,0)</formula>
    </cfRule>
  </conditionalFormatting>
  <conditionalFormatting sqref="D24">
    <cfRule type="expression" dxfId="141" priority="3">
      <formula>IF($D$23="nein",1)</formula>
    </cfRule>
  </conditionalFormatting>
  <conditionalFormatting sqref="D13">
    <cfRule type="expression" dxfId="140" priority="1">
      <formula>IF(#REF!="Gaspool",1,0)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E26" sqref="E26"/>
    </sheetView>
  </sheetViews>
  <sheetFormatPr baseColWidth="10" defaultColWidth="0" defaultRowHeight="14.4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5" width="27.109375" style="128" customWidth="1"/>
    <col min="6" max="14" width="12.6640625" style="128" customWidth="1"/>
    <col min="15" max="15" width="34.109375" style="128" customWidth="1"/>
    <col min="16" max="16" width="7.33203125" style="170" hidden="1" customWidth="1"/>
    <col min="17" max="18" width="7.3320312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33203125" style="209" hidden="1" customWidth="1"/>
    <col min="24" max="24" width="5" style="209" hidden="1" customWidth="1"/>
    <col min="25" max="25" width="8.109375" style="209" hidden="1" customWidth="1"/>
    <col min="26" max="26" width="11.6640625" style="209" hidden="1" customWidth="1"/>
    <col min="27" max="27" width="8.88671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4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Netzbetreiber!D9</f>
        <v>schwaben netz gmbh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schwaben netz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55">
        <f>Netzbetreiber!D11</f>
        <v>9870032500000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f>Netzbetreiber!D6</f>
        <v>43586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I8" s="361" t="s">
        <v>678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5</v>
      </c>
      <c r="H9" s="172"/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1</v>
      </c>
      <c r="G10" s="56"/>
      <c r="H10" s="172"/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 t="str">
        <f>INDEX('SLP-Verfahren'!D45:D59,'SLP-Temp-Gebiet Augsburg'!F10)</f>
        <v>Augsburg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2" t="s">
        <v>583</v>
      </c>
      <c r="D13" s="362"/>
      <c r="E13" s="362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3" t="s">
        <v>445</v>
      </c>
      <c r="D14" s="363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3" t="s">
        <v>385</v>
      </c>
      <c r="D15" s="363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519</v>
      </c>
      <c r="D24" s="188"/>
      <c r="E24" s="156" t="s">
        <v>658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354">
        <v>108520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654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8"/>
      <c r="C27" s="349" t="s">
        <v>653</v>
      </c>
      <c r="D27" s="350"/>
      <c r="E27" s="350" t="s">
        <v>666</v>
      </c>
      <c r="F27" s="350" t="str">
        <f>IF(F26="Individuelle GPT",CONCATENATE(Netzbetreiber!$D$11,'SLP-Temp-Gebiet Augsburg'!F25,"B"),IF('SLP-Temp-Gebiet Augsburg'!F26="Allgemeine GPT",CONCATENATE(Netzbetreiber!$D$11,'SLP-Temp-Gebiet Augsburg'!F25,"A"),""))</f>
        <v/>
      </c>
      <c r="G27" s="350" t="str">
        <f>IF(G26="Individuelle GPT",CONCATENATE(Netzbetreiber!$D$11,'SLP-Temp-Gebiet Augsburg'!G25,"B"),IF('SLP-Temp-Gebiet Augsburg'!G26="Allgemeine GPT",CONCATENATE(Netzbetreiber!$D$11,'SLP-Temp-Gebiet Augsburg'!G25,"A"),""))</f>
        <v/>
      </c>
      <c r="H27" s="350" t="str">
        <f>IF(H26="Individuelle GPT",CONCATENATE(Netzbetreiber!$D$11,'SLP-Temp-Gebiet Augsburg'!H25,"B"),IF('SLP-Temp-Gebiet Augsburg'!H26="Allgemeine GPT",CONCATENATE(Netzbetreiber!$D$11,'SLP-Temp-Gebiet Augsburg'!H25,"A"),""))</f>
        <v/>
      </c>
      <c r="I27" s="350" t="str">
        <f>IF(I26="Individuelle GPT",CONCATENATE(Netzbetreiber!$D$11,'SLP-Temp-Gebiet Augsburg'!I25,"B"),IF('SLP-Temp-Gebiet Augsburg'!I26="Allgemeine GPT",CONCATENATE(Netzbetreiber!$D$11,'SLP-Temp-Gebiet Augsburg'!I25,"A"),""))</f>
        <v/>
      </c>
      <c r="J27" s="350" t="str">
        <f>IF(J26="Individuelle GPT",CONCATENATE(Netzbetreiber!$D$11,'SLP-Temp-Gebiet Augsburg'!J25,"B"),IF('SLP-Temp-Gebiet Augsburg'!J26="Allgemeine GPT",CONCATENATE(Netzbetreiber!$D$11,'SLP-Temp-Gebiet Augsburg'!J25,"A"),""))</f>
        <v/>
      </c>
      <c r="K27" s="350" t="str">
        <f>IF(K26="Individuelle GPT",CONCATENATE(Netzbetreiber!$D$11,'SLP-Temp-Gebiet Augsburg'!K25,"B"),IF('SLP-Temp-Gebiet Augsburg'!K26="Allgemeine GPT",CONCATENATE(Netzbetreiber!$D$11,'SLP-Temp-Gebiet Augsburg'!K25,"A"),""))</f>
        <v/>
      </c>
      <c r="L27" s="350" t="str">
        <f>IF(L26="Individuelle GPT",CONCATENATE(Netzbetreiber!$D$11,'SLP-Temp-Gebiet Augsburg'!L25,"B"),IF('SLP-Temp-Gebiet Augsburg'!L26="Allgemeine GPT",CONCATENATE(Netzbetreiber!$D$11,'SLP-Temp-Gebiet Augsburg'!L25,"A"),""))</f>
        <v/>
      </c>
      <c r="M27" s="350" t="str">
        <f>IF(M26="Individuelle GPT",CONCATENATE(Netzbetreiber!$D$11,'SLP-Temp-Gebiet Augsburg'!M25,"B"),IF('SLP-Temp-Gebiet Augsburg'!M26="Allgemeine GPT",CONCATENATE(Netzbetreiber!$D$11,'SLP-Temp-Gebiet Augsburg'!M25,"A"),""))</f>
        <v/>
      </c>
      <c r="N27" s="350" t="str">
        <f>IF(N26="Individuelle GPT",CONCATENATE(Netzbetreiber!$D$11,'SLP-Temp-Gebiet Augsburg'!N25,"B"),IF('SLP-Temp-Gebiet Augsburg'!N26="Allgemeine GPT",CONCATENATE(Netzbetreiber!$D$11,'SLP-Temp-Gebiet Augsburg'!N25,"A"),""))</f>
        <v/>
      </c>
      <c r="O27" s="351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525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532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512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5.6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519</v>
      </c>
      <c r="D59" s="188"/>
      <c r="E59" s="156" t="str">
        <f>E24</f>
        <v>Augsburg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108520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">
        <v>503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525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532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Kalendertag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64" t="s">
        <v>579</v>
      </c>
      <c r="D73" s="364"/>
      <c r="E73" s="364"/>
      <c r="F73" s="364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4 F25:N25">
    <cfRule type="expression" dxfId="139" priority="31">
      <formula>IF(E$20&lt;=$F$18,1,0)</formula>
    </cfRule>
  </conditionalFormatting>
  <conditionalFormatting sqref="E33:N37">
    <cfRule type="expression" dxfId="138" priority="30">
      <formula>IF(E$31&lt;=$F$29,1,0)</formula>
    </cfRule>
  </conditionalFormatting>
  <conditionalFormatting sqref="E26:N26">
    <cfRule type="expression" dxfId="137" priority="29">
      <formula>IF(E$20&lt;=$F$18,1,0)</formula>
    </cfRule>
  </conditionalFormatting>
  <conditionalFormatting sqref="E26:N26">
    <cfRule type="expression" dxfId="136" priority="28">
      <formula>IF(E$20&lt;=$F$18,1,0)</formula>
    </cfRule>
  </conditionalFormatting>
  <conditionalFormatting sqref="E57:N60">
    <cfRule type="expression" dxfId="135" priority="25">
      <formula>IF(E$55&lt;=$F$53,1,0)</formula>
    </cfRule>
  </conditionalFormatting>
  <conditionalFormatting sqref="E61:N61">
    <cfRule type="expression" dxfId="134" priority="24">
      <formula>IF(E$55&lt;=$F$53,1,0)</formula>
    </cfRule>
  </conditionalFormatting>
  <conditionalFormatting sqref="E67:N69">
    <cfRule type="expression" dxfId="133" priority="18">
      <formula>IF(E$65&lt;=$F$63,1,0)</formula>
    </cfRule>
  </conditionalFormatting>
  <conditionalFormatting sqref="E66:N69 E71:N71">
    <cfRule type="expression" dxfId="132" priority="16">
      <formula>IF(E$65&gt;$F$63,1,0)</formula>
    </cfRule>
  </conditionalFormatting>
  <conditionalFormatting sqref="E57:N61">
    <cfRule type="expression" dxfId="131" priority="15">
      <formula>IF(E$55&gt;$F$53,1,0)</formula>
    </cfRule>
  </conditionalFormatting>
  <conditionalFormatting sqref="E21:N24 E26:N26 F25:N25">
    <cfRule type="expression" dxfId="130" priority="14">
      <formula>IF(E$20&gt;$F$18,1,0)</formula>
    </cfRule>
  </conditionalFormatting>
  <conditionalFormatting sqref="E33:N37">
    <cfRule type="expression" dxfId="129" priority="13">
      <formula>IF(E$31&gt;$F$29,1,0)</formula>
    </cfRule>
  </conditionalFormatting>
  <conditionalFormatting sqref="H11 H8:H9">
    <cfRule type="expression" dxfId="128" priority="12">
      <formula>IF($F$9=1,1,0)</formula>
    </cfRule>
  </conditionalFormatting>
  <conditionalFormatting sqref="E56:N56">
    <cfRule type="expression" dxfId="127" priority="11">
      <formula>IF(E$55&gt;$F$53,1,0)</formula>
    </cfRule>
  </conditionalFormatting>
  <conditionalFormatting sqref="E32:N32">
    <cfRule type="expression" dxfId="126" priority="10">
      <formula>IF(E$31&gt;$F$29,1,0)</formula>
    </cfRule>
  </conditionalFormatting>
  <conditionalFormatting sqref="E71:N71">
    <cfRule type="expression" dxfId="125" priority="9">
      <formula>IF(E$65&lt;=$F$63,1,0)</formula>
    </cfRule>
  </conditionalFormatting>
  <conditionalFormatting sqref="H10">
    <cfRule type="expression" dxfId="124" priority="8">
      <formula>IF($F$9=1,1,0)</formula>
    </cfRule>
  </conditionalFormatting>
  <conditionalFormatting sqref="E70:N70">
    <cfRule type="expression" dxfId="123" priority="5">
      <formula>IF(E$65&lt;=$F$63,1,0)</formula>
    </cfRule>
  </conditionalFormatting>
  <conditionalFormatting sqref="E70:N70">
    <cfRule type="expression" dxfId="122" priority="4">
      <formula>IF(E$65&gt;$F$63,1,0)</formula>
    </cfRule>
  </conditionalFormatting>
  <conditionalFormatting sqref="E25">
    <cfRule type="expression" dxfId="121" priority="3">
      <formula>IF(E$20&lt;=$F$18,1,0)</formula>
    </cfRule>
  </conditionalFormatting>
  <conditionalFormatting sqref="E25">
    <cfRule type="expression" dxfId="120" priority="2">
      <formula>IF(E$20&gt;$F$18,1,0)</formula>
    </cfRule>
  </conditionalFormatting>
  <conditionalFormatting sqref="I8">
    <cfRule type="expression" dxfId="119" priority="1">
      <formula>IF($F$9=1,1,0)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4 E70:N70 F35:N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33203125" style="209" hidden="1" customWidth="1"/>
    <col min="24" max="24" width="5" style="209" hidden="1" customWidth="1"/>
    <col min="25" max="25" width="8.109375" style="209" hidden="1" customWidth="1"/>
    <col min="26" max="26" width="11.6640625" style="209" hidden="1" customWidth="1"/>
    <col min="27" max="27" width="8.88671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6383" width="22.5546875" style="56" hidden="1"/>
    <col min="16384" max="16384" width="1" style="56" hidden="1" customWidth="1"/>
  </cols>
  <sheetData>
    <row r="1" spans="1:56" ht="75" customHeight="1"/>
    <row r="2" spans="1:56" ht="23.4">
      <c r="B2" s="171" t="s">
        <v>543</v>
      </c>
    </row>
    <row r="3" spans="1:56" ht="15" customHeight="1">
      <c r="B3" s="171"/>
    </row>
    <row r="4" spans="1:56" ht="14.4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 ht="14.4">
      <c r="B5" s="130"/>
      <c r="C5" s="55" t="s">
        <v>441</v>
      </c>
      <c r="D5" s="56"/>
      <c r="E5" s="57" t="str">
        <f>Netzbetreiber!D28</f>
        <v>schwaben netz</v>
      </c>
      <c r="F5" s="130"/>
      <c r="G5" s="130"/>
      <c r="H5" s="130"/>
      <c r="M5" s="130"/>
      <c r="N5" s="130"/>
      <c r="O5" s="130"/>
    </row>
    <row r="6" spans="1:56" ht="14.4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 ht="14.4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 ht="14.4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 ht="14.4">
      <c r="B9" s="130"/>
      <c r="C9" s="59" t="s">
        <v>521</v>
      </c>
      <c r="D9" s="130"/>
      <c r="E9" s="130"/>
      <c r="F9" s="154">
        <f>'SLP-Verfahren'!D43</f>
        <v>5</v>
      </c>
      <c r="H9" s="172" t="s">
        <v>600</v>
      </c>
      <c r="J9" s="130"/>
      <c r="K9" s="130"/>
      <c r="L9" s="130"/>
      <c r="M9" s="130"/>
      <c r="N9" s="130"/>
      <c r="O9" s="130"/>
    </row>
    <row r="10" spans="1:56" ht="14.4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 ht="14.4">
      <c r="B11" s="130"/>
      <c r="C11" s="55" t="s">
        <v>602</v>
      </c>
      <c r="D11" s="130"/>
      <c r="E11" s="130"/>
      <c r="F11" s="296" t="str">
        <f>INDEX('SLP-Verfahren'!D45:D59,'SLP-Temp-Gebiet #02'!F10)</f>
        <v>Harburg</v>
      </c>
      <c r="G11" s="300"/>
      <c r="H11" s="298"/>
      <c r="J11" s="130"/>
      <c r="K11" s="130"/>
      <c r="L11" s="130"/>
      <c r="M11" s="130"/>
      <c r="N11" s="130"/>
      <c r="O11" s="130"/>
    </row>
    <row r="12" spans="1:56" ht="14.4"/>
    <row r="13" spans="1:56" ht="18" customHeight="1">
      <c r="B13" s="130"/>
      <c r="C13" s="362" t="s">
        <v>583</v>
      </c>
      <c r="D13" s="362"/>
      <c r="E13" s="362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3" t="s">
        <v>445</v>
      </c>
      <c r="D14" s="363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3" t="s">
        <v>385</v>
      </c>
      <c r="D15" s="363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 ht="14.4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3"/>
      <c r="C21" s="184" t="s">
        <v>524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3"/>
      <c r="C31" s="184" t="s">
        <v>525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 ht="14.4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142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5.6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 ht="14.4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 ht="14.4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 ht="14.4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 ht="14.4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 ht="14.4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 ht="14.4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 ht="14.4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 ht="14.4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 ht="14.4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 ht="14.4">
      <c r="B55" s="183"/>
      <c r="C55" s="184" t="s">
        <v>524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 ht="14.4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 ht="14.4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 ht="14.4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 ht="14.4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 ht="14.4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 ht="14.4">
      <c r="B65" s="183"/>
      <c r="C65" s="184" t="s">
        <v>525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 ht="14.4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 ht="14.4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 ht="14.4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 ht="14.4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 ht="14.4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 ht="14.4"/>
    <row r="72" spans="2:15" ht="15.75" customHeight="1">
      <c r="C72" s="364" t="s">
        <v>579</v>
      </c>
      <c r="D72" s="364"/>
      <c r="E72" s="364"/>
      <c r="F72" s="364"/>
    </row>
    <row r="73" spans="2:15" ht="14.4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118" priority="18">
      <formula>IF(E$20&lt;=$F$18,1,0)</formula>
    </cfRule>
  </conditionalFormatting>
  <conditionalFormatting sqref="E32:N36">
    <cfRule type="expression" dxfId="117" priority="17">
      <formula>IF(E$30&lt;=$F$28,1,0)</formula>
    </cfRule>
  </conditionalFormatting>
  <conditionalFormatting sqref="E26:F26">
    <cfRule type="expression" dxfId="116" priority="16">
      <formula>IF(E$20&lt;=$F$18,1,0)</formula>
    </cfRule>
  </conditionalFormatting>
  <conditionalFormatting sqref="E26:N26">
    <cfRule type="expression" dxfId="115" priority="15">
      <formula>IF(E$20&lt;=$F$18,1,0)</formula>
    </cfRule>
  </conditionalFormatting>
  <conditionalFormatting sqref="E56:N59">
    <cfRule type="expression" dxfId="114" priority="14">
      <formula>IF(E$54&lt;=$F$52,1,0)</formula>
    </cfRule>
  </conditionalFormatting>
  <conditionalFormatting sqref="E60:N60">
    <cfRule type="expression" dxfId="113" priority="13">
      <formula>IF(E$54&lt;=$F$52,1,0)</formula>
    </cfRule>
  </conditionalFormatting>
  <conditionalFormatting sqref="E66:N68">
    <cfRule type="expression" dxfId="112" priority="12">
      <formula>IF(E$64&lt;=$F$62,1,0)</formula>
    </cfRule>
  </conditionalFormatting>
  <conditionalFormatting sqref="E65:N68 E70:N70">
    <cfRule type="expression" dxfId="111" priority="11">
      <formula>IF(E$64&gt;$F$62,1,0)</formula>
    </cfRule>
  </conditionalFormatting>
  <conditionalFormatting sqref="E56:N60">
    <cfRule type="expression" dxfId="110" priority="10">
      <formula>IF(E$54&gt;$F$52,1,0)</formula>
    </cfRule>
  </conditionalFormatting>
  <conditionalFormatting sqref="E21:N26">
    <cfRule type="expression" dxfId="109" priority="9">
      <formula>IF(E$20&gt;$F$18,1,0)</formula>
    </cfRule>
  </conditionalFormatting>
  <conditionalFormatting sqref="E32:N36">
    <cfRule type="expression" dxfId="108" priority="8">
      <formula>IF(E$30&gt;$F$28,1,0)</formula>
    </cfRule>
  </conditionalFormatting>
  <conditionalFormatting sqref="H11 H8:H9">
    <cfRule type="expression" dxfId="107" priority="7">
      <formula>IF($F$9=1,1,0)</formula>
    </cfRule>
  </conditionalFormatting>
  <conditionalFormatting sqref="E55:N55">
    <cfRule type="expression" dxfId="106" priority="6">
      <formula>IF(E$54&gt;$F$52,1,0)</formula>
    </cfRule>
  </conditionalFormatting>
  <conditionalFormatting sqref="E31:N31">
    <cfRule type="expression" dxfId="105" priority="5">
      <formula>IF(E$30&gt;$F$28,1,0)</formula>
    </cfRule>
  </conditionalFormatting>
  <conditionalFormatting sqref="E70:N70">
    <cfRule type="expression" dxfId="104" priority="4">
      <formula>IF(E$64&lt;=$F$62,1,0)</formula>
    </cfRule>
  </conditionalFormatting>
  <conditionalFormatting sqref="H10">
    <cfRule type="expression" dxfId="103" priority="3">
      <formula>IF($F$9=1,1,0)</formula>
    </cfRule>
  </conditionalFormatting>
  <conditionalFormatting sqref="E69:N69">
    <cfRule type="expression" dxfId="102" priority="2">
      <formula>IF(E$64&lt;=$F$62,1,0)</formula>
    </cfRule>
  </conditionalFormatting>
  <conditionalFormatting sqref="E69:N69">
    <cfRule type="expression" dxfId="10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4AA4-361E-4D70-8D00-3F9E8785CC63}">
  <sheetPr>
    <tabColor rgb="FFFF0000"/>
    <pageSetUpPr fitToPage="1"/>
  </sheetPr>
  <dimension ref="A1:DV79"/>
  <sheetViews>
    <sheetView showGridLines="0" zoomScaleNormal="100" workbookViewId="0">
      <selection activeCell="I8" sqref="I8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5" width="27.88671875" style="128" customWidth="1"/>
    <col min="6" max="14" width="12.6640625" style="128" customWidth="1"/>
    <col min="15" max="15" width="34.109375" style="128" customWidth="1"/>
    <col min="16" max="16" width="7.33203125" style="170" hidden="1" customWidth="1"/>
    <col min="17" max="18" width="7.3320312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33203125" style="209" hidden="1" customWidth="1"/>
    <col min="24" max="24" width="5" style="209" hidden="1" customWidth="1"/>
    <col min="25" max="25" width="8.109375" style="209" hidden="1" customWidth="1"/>
    <col min="26" max="26" width="11.6640625" style="209" hidden="1" customWidth="1"/>
    <col min="27" max="27" width="8.88671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4">
      <c r="B2" s="171" t="s">
        <v>543</v>
      </c>
    </row>
    <row r="3" spans="1:56" ht="15" customHeight="1">
      <c r="B3" s="171"/>
    </row>
    <row r="4" spans="1:56" ht="14.4">
      <c r="B4" s="130"/>
      <c r="C4" s="55" t="s">
        <v>442</v>
      </c>
      <c r="D4" s="56"/>
      <c r="E4" s="57" t="str">
        <f>Netzbetreiber!D9</f>
        <v>schwaben netz gmbh</v>
      </c>
      <c r="F4" s="130"/>
      <c r="M4" s="130"/>
      <c r="N4" s="130"/>
      <c r="O4" s="130"/>
    </row>
    <row r="5" spans="1:56" ht="14.4">
      <c r="B5" s="130"/>
      <c r="C5" s="55" t="s">
        <v>441</v>
      </c>
      <c r="D5" s="56"/>
      <c r="E5" s="57" t="str">
        <f>Netzbetreiber!D28</f>
        <v>schwaben netz</v>
      </c>
      <c r="F5" s="130"/>
      <c r="G5" s="130"/>
      <c r="H5" s="130"/>
      <c r="M5" s="130"/>
      <c r="N5" s="130"/>
      <c r="O5" s="130"/>
    </row>
    <row r="6" spans="1:56" ht="14.4">
      <c r="B6" s="130"/>
      <c r="C6" s="59" t="s">
        <v>485</v>
      </c>
      <c r="D6" s="56"/>
      <c r="E6" s="355">
        <f>Netzbetreiber!D11</f>
        <v>9870032500000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 ht="14.4">
      <c r="B7" s="130"/>
      <c r="C7" s="55" t="s">
        <v>133</v>
      </c>
      <c r="D7" s="56"/>
      <c r="E7" s="49">
        <f>Netzbetreiber!D6</f>
        <v>43586</v>
      </c>
      <c r="F7" s="130"/>
      <c r="G7" s="130"/>
      <c r="J7" s="130"/>
      <c r="K7" s="130"/>
      <c r="L7" s="130"/>
      <c r="M7" s="130"/>
      <c r="N7" s="130"/>
      <c r="O7" s="130"/>
    </row>
    <row r="8" spans="1:56" ht="14.4">
      <c r="B8" s="130"/>
      <c r="C8" s="130"/>
      <c r="D8" s="130"/>
      <c r="E8" s="130"/>
      <c r="F8" s="130"/>
      <c r="G8" s="130"/>
      <c r="H8" s="88" t="s">
        <v>495</v>
      </c>
      <c r="I8" s="361" t="s">
        <v>678</v>
      </c>
      <c r="J8" s="130"/>
      <c r="K8" s="130"/>
      <c r="L8" s="130"/>
      <c r="M8" s="130"/>
      <c r="N8" s="130"/>
      <c r="O8" s="130"/>
    </row>
    <row r="9" spans="1:56" ht="14.4">
      <c r="B9" s="130"/>
      <c r="C9" s="59" t="s">
        <v>521</v>
      </c>
      <c r="D9" s="130"/>
      <c r="E9" s="130"/>
      <c r="F9" s="154">
        <f>'SLP-Verfahren'!D43</f>
        <v>5</v>
      </c>
      <c r="H9" s="172"/>
      <c r="J9" s="130"/>
      <c r="K9" s="130"/>
      <c r="L9" s="130"/>
      <c r="M9" s="130"/>
      <c r="N9" s="130"/>
      <c r="O9" s="130"/>
    </row>
    <row r="10" spans="1:56" ht="14.4">
      <c r="B10" s="130"/>
      <c r="C10" s="55" t="s">
        <v>584</v>
      </c>
      <c r="D10" s="130"/>
      <c r="E10" s="130"/>
      <c r="F10" s="299">
        <v>2</v>
      </c>
      <c r="G10" s="56"/>
      <c r="H10" s="172"/>
      <c r="J10" s="130"/>
      <c r="K10" s="130"/>
      <c r="L10" s="130"/>
      <c r="M10" s="130"/>
      <c r="N10" s="130"/>
      <c r="O10" s="130"/>
    </row>
    <row r="11" spans="1:56" ht="14.4">
      <c r="B11" s="130"/>
      <c r="C11" s="55" t="s">
        <v>602</v>
      </c>
      <c r="D11" s="130"/>
      <c r="E11" s="130"/>
      <c r="F11" s="296" t="str">
        <f>INDEX('SLP-Verfahren'!D45:D59,'SLP-Temp-Gebiet Harburg'!F10)</f>
        <v>Harburg</v>
      </c>
      <c r="G11" s="300"/>
      <c r="H11" s="298"/>
      <c r="J11" s="130"/>
      <c r="K11" s="130"/>
      <c r="L11" s="130"/>
      <c r="M11" s="130"/>
      <c r="N11" s="130"/>
      <c r="O11" s="130"/>
    </row>
    <row r="12" spans="1:56" ht="14.4"/>
    <row r="13" spans="1:56" ht="18" customHeight="1">
      <c r="B13" s="130"/>
      <c r="C13" s="362" t="s">
        <v>583</v>
      </c>
      <c r="D13" s="362"/>
      <c r="E13" s="362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3" t="s">
        <v>445</v>
      </c>
      <c r="D14" s="363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3" t="s">
        <v>385</v>
      </c>
      <c r="D15" s="363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47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34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 ht="14.4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14.4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ht="14.4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ht="14.4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 ht="14.4">
      <c r="B24" s="183"/>
      <c r="C24" s="187" t="s">
        <v>519</v>
      </c>
      <c r="D24" s="188"/>
      <c r="E24" s="156" t="s">
        <v>662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14.4">
      <c r="B25" s="183"/>
      <c r="C25" s="187" t="s">
        <v>514</v>
      </c>
      <c r="D25" s="188"/>
      <c r="E25" s="354">
        <v>108500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ht="14.4">
      <c r="B26" s="183"/>
      <c r="C26" s="187" t="s">
        <v>141</v>
      </c>
      <c r="D26" s="188"/>
      <c r="E26" s="156" t="s">
        <v>654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 ht="14.4">
      <c r="A27" s="8"/>
      <c r="B27" s="348"/>
      <c r="C27" s="349" t="s">
        <v>653</v>
      </c>
      <c r="D27" s="350"/>
      <c r="E27" s="350" t="s">
        <v>666</v>
      </c>
      <c r="F27" s="350" t="str">
        <f>IF(F26="Individuelle GPT",CONCATENATE(Netzbetreiber!$D$11,'SLP-Temp-Gebiet Harburg'!F25,"B"),IF('SLP-Temp-Gebiet Harburg'!F26="Allgemeine GPT",CONCATENATE(Netzbetreiber!$D$11,'SLP-Temp-Gebiet Harburg'!F25,"A"),""))</f>
        <v/>
      </c>
      <c r="G27" s="350" t="str">
        <f>IF(G26="Individuelle GPT",CONCATENATE(Netzbetreiber!$D$11,'SLP-Temp-Gebiet Harburg'!G25,"B"),IF('SLP-Temp-Gebiet Harburg'!G26="Allgemeine GPT",CONCATENATE(Netzbetreiber!$D$11,'SLP-Temp-Gebiet Harburg'!G25,"A"),""))</f>
        <v/>
      </c>
      <c r="H27" s="350" t="str">
        <f>IF(H26="Individuelle GPT",CONCATENATE(Netzbetreiber!$D$11,'SLP-Temp-Gebiet Harburg'!H25,"B"),IF('SLP-Temp-Gebiet Harburg'!H26="Allgemeine GPT",CONCATENATE(Netzbetreiber!$D$11,'SLP-Temp-Gebiet Harburg'!H25,"A"),""))</f>
        <v/>
      </c>
      <c r="I27" s="350" t="str">
        <f>IF(I26="Individuelle GPT",CONCATENATE(Netzbetreiber!$D$11,'SLP-Temp-Gebiet Harburg'!I25,"B"),IF('SLP-Temp-Gebiet Harburg'!I26="Allgemeine GPT",CONCATENATE(Netzbetreiber!$D$11,'SLP-Temp-Gebiet Harburg'!I25,"A"),""))</f>
        <v/>
      </c>
      <c r="J27" s="350" t="str">
        <f>IF(J26="Individuelle GPT",CONCATENATE(Netzbetreiber!$D$11,'SLP-Temp-Gebiet Harburg'!J25,"B"),IF('SLP-Temp-Gebiet Harburg'!J26="Allgemeine GPT",CONCATENATE(Netzbetreiber!$D$11,'SLP-Temp-Gebiet Harburg'!J25,"A"),""))</f>
        <v/>
      </c>
      <c r="K27" s="350" t="str">
        <f>IF(K26="Individuelle GPT",CONCATENATE(Netzbetreiber!$D$11,'SLP-Temp-Gebiet Harburg'!K25,"B"),IF('SLP-Temp-Gebiet Harburg'!K26="Allgemeine GPT",CONCATENATE(Netzbetreiber!$D$11,'SLP-Temp-Gebiet Harburg'!K25,"A"),""))</f>
        <v/>
      </c>
      <c r="L27" s="350" t="str">
        <f>IF(L26="Individuelle GPT",CONCATENATE(Netzbetreiber!$D$11,'SLP-Temp-Gebiet Harburg'!L25,"B"),IF('SLP-Temp-Gebiet Harburg'!L26="Allgemeine GPT",CONCATENATE(Netzbetreiber!$D$11,'SLP-Temp-Gebiet Harburg'!L25,"A"),""))</f>
        <v/>
      </c>
      <c r="M27" s="350" t="str">
        <f>IF(M26="Individuelle GPT",CONCATENATE(Netzbetreiber!$D$11,'SLP-Temp-Gebiet Harburg'!M25,"B"),IF('SLP-Temp-Gebiet Harburg'!M26="Allgemeine GPT",CONCATENATE(Netzbetreiber!$D$11,'SLP-Temp-Gebiet Harburg'!M25,"A"),""))</f>
        <v/>
      </c>
      <c r="N27" s="350" t="str">
        <f>IF(N26="Individuelle GPT",CONCATENATE(Netzbetreiber!$D$11,'SLP-Temp-Gebiet Harburg'!N25,"B"),IF('SLP-Temp-Gebiet Harburg'!N26="Allgemeine GPT",CONCATENATE(Netzbetreiber!$D$11,'SLP-Temp-Gebiet Harburg'!N25,"A"),""))</f>
        <v/>
      </c>
      <c r="O27" s="351" t="s">
        <v>143</v>
      </c>
      <c r="P27" s="13"/>
      <c r="Q27" s="211"/>
      <c r="R27" s="209" t="s">
        <v>503</v>
      </c>
      <c r="S27" s="209" t="s">
        <v>504</v>
      </c>
    </row>
    <row r="28" spans="1:28" ht="14.4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ht="14.4">
      <c r="B29" s="130"/>
      <c r="C29" s="55" t="s">
        <v>518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ht="14.4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ht="14.4">
      <c r="B32" s="183"/>
      <c r="C32" s="184" t="s">
        <v>525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3"/>
      <c r="C33" s="184" t="s">
        <v>532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 ht="14.4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 ht="14.4">
      <c r="B35" s="183"/>
      <c r="C35" s="187" t="s">
        <v>448</v>
      </c>
      <c r="D35" s="153" t="s">
        <v>447</v>
      </c>
      <c r="E35" s="156" t="s">
        <v>512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 ht="14.4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 ht="14.4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5.6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 ht="14.4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 ht="14.4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 ht="14.4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 ht="14.4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 ht="14.4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 ht="14.4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 ht="14.4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4.4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 ht="14.4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 ht="14.4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 ht="14.4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 ht="14.4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 ht="14.4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61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 ht="14.4">
      <c r="B58" s="183"/>
      <c r="C58" s="187" t="s">
        <v>137</v>
      </c>
      <c r="D58" s="188"/>
      <c r="E58" s="156" t="str">
        <f>E23</f>
        <v>MeteoGroup</v>
      </c>
      <c r="F58" s="156" t="str">
        <f t="shared" si="6"/>
        <v>DWD</v>
      </c>
      <c r="G58" s="156" t="str">
        <f t="shared" si="6"/>
        <v>DWD</v>
      </c>
      <c r="H58" s="156" t="str">
        <f t="shared" si="6"/>
        <v>DWD</v>
      </c>
      <c r="I58" s="156" t="str">
        <f t="shared" si="6"/>
        <v>DWD</v>
      </c>
      <c r="J58" s="156" t="str">
        <f t="shared" si="6"/>
        <v>DWD</v>
      </c>
      <c r="K58" s="156" t="str">
        <f t="shared" si="6"/>
        <v>DWD</v>
      </c>
      <c r="L58" s="156" t="str">
        <f t="shared" si="6"/>
        <v>DWD</v>
      </c>
      <c r="M58" s="156" t="str">
        <f t="shared" si="6"/>
        <v>DWD</v>
      </c>
      <c r="N58" s="156" t="str">
        <f t="shared" si="6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 ht="14.4">
      <c r="B59" s="183"/>
      <c r="C59" s="187" t="s">
        <v>519</v>
      </c>
      <c r="D59" s="188"/>
      <c r="E59" s="156" t="str">
        <f>E24</f>
        <v>Harburg</v>
      </c>
      <c r="F59" s="156" t="str">
        <f t="shared" si="6"/>
        <v>DEF-St.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 ht="14.4">
      <c r="B60" s="183"/>
      <c r="C60" s="187" t="s">
        <v>514</v>
      </c>
      <c r="D60" s="188"/>
      <c r="E60" s="160">
        <f>E25</f>
        <v>108500</v>
      </c>
      <c r="F60" s="160" t="str">
        <f t="shared" si="6"/>
        <v>xxxxx</v>
      </c>
      <c r="G60" s="160">
        <f t="shared" si="6"/>
        <v>0</v>
      </c>
      <c r="H60" s="160">
        <f t="shared" si="6"/>
        <v>0</v>
      </c>
      <c r="I60" s="160">
        <f t="shared" si="6"/>
        <v>0</v>
      </c>
      <c r="J60" s="160">
        <f t="shared" si="6"/>
        <v>0</v>
      </c>
      <c r="K60" s="160">
        <f t="shared" si="6"/>
        <v>0</v>
      </c>
      <c r="L60" s="160">
        <f t="shared" si="6"/>
        <v>0</v>
      </c>
      <c r="M60" s="160">
        <f t="shared" si="6"/>
        <v>0</v>
      </c>
      <c r="N60" s="160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 ht="14.4">
      <c r="B61" s="183"/>
      <c r="C61" s="187" t="s">
        <v>141</v>
      </c>
      <c r="D61" s="188"/>
      <c r="E61" s="158" t="s">
        <v>503</v>
      </c>
      <c r="F61" s="158" t="str">
        <f t="shared" si="6"/>
        <v>Temp. (2m)</v>
      </c>
      <c r="G61" s="158" t="str">
        <f t="shared" si="6"/>
        <v>Temp. (2m)</v>
      </c>
      <c r="H61" s="158" t="str">
        <f t="shared" si="6"/>
        <v>Temp. (2m)</v>
      </c>
      <c r="I61" s="158" t="str">
        <f t="shared" si="6"/>
        <v>Temp. (2m)</v>
      </c>
      <c r="J61" s="158" t="str">
        <f t="shared" si="6"/>
        <v>Temp. (2m)</v>
      </c>
      <c r="K61" s="158" t="str">
        <f t="shared" si="6"/>
        <v>Temp. (2m)</v>
      </c>
      <c r="L61" s="158" t="str">
        <f t="shared" si="6"/>
        <v>Temp. (2m)</v>
      </c>
      <c r="M61" s="158" t="str">
        <f t="shared" si="6"/>
        <v>Temp. (2m)</v>
      </c>
      <c r="N61" s="158" t="str">
        <f t="shared" si="6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 ht="14.4"/>
    <row r="63" spans="2:28" ht="14.4">
      <c r="C63" s="55" t="s">
        <v>518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7">IF(F65&gt;$F$63,0,1)</f>
        <v>0</v>
      </c>
      <c r="G64" s="178">
        <f t="shared" si="7"/>
        <v>0</v>
      </c>
      <c r="H64" s="178">
        <f t="shared" si="7"/>
        <v>0</v>
      </c>
      <c r="I64" s="178">
        <f t="shared" si="7"/>
        <v>0</v>
      </c>
      <c r="J64" s="178">
        <f t="shared" si="7"/>
        <v>0</v>
      </c>
      <c r="K64" s="178">
        <f t="shared" si="7"/>
        <v>0</v>
      </c>
      <c r="L64" s="178">
        <f t="shared" si="7"/>
        <v>0</v>
      </c>
      <c r="M64" s="178">
        <f t="shared" si="7"/>
        <v>0</v>
      </c>
      <c r="N64" s="178">
        <f t="shared" si="7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 ht="14.4">
      <c r="B66" s="183"/>
      <c r="C66" s="184" t="s">
        <v>525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8">ROUND(G67/$D$67,4)</f>
        <v>0.25</v>
      </c>
      <c r="H66" s="287">
        <f t="shared" si="8"/>
        <v>0.125</v>
      </c>
      <c r="I66" s="287">
        <f t="shared" si="8"/>
        <v>0</v>
      </c>
      <c r="J66" s="287">
        <f t="shared" si="8"/>
        <v>0</v>
      </c>
      <c r="K66" s="287">
        <f t="shared" si="8"/>
        <v>0</v>
      </c>
      <c r="L66" s="287">
        <f t="shared" si="8"/>
        <v>0</v>
      </c>
      <c r="M66" s="287">
        <f t="shared" si="8"/>
        <v>0</v>
      </c>
      <c r="N66" s="287">
        <f t="shared" si="8"/>
        <v>0</v>
      </c>
      <c r="O66" s="185"/>
    </row>
    <row r="67" spans="2:15" ht="14.4">
      <c r="B67" s="183"/>
      <c r="C67" s="184" t="s">
        <v>532</v>
      </c>
      <c r="D67" s="186">
        <f>SUMPRODUCT(E67:N67,E64:N64)</f>
        <v>1</v>
      </c>
      <c r="E67" s="295">
        <f>E33</f>
        <v>1</v>
      </c>
      <c r="F67" s="295">
        <f t="shared" ref="F67:N71" si="9">F33</f>
        <v>0.5</v>
      </c>
      <c r="G67" s="295">
        <f t="shared" si="9"/>
        <v>0.25</v>
      </c>
      <c r="H67" s="295">
        <f t="shared" si="9"/>
        <v>0.125</v>
      </c>
      <c r="I67" s="295">
        <f t="shared" si="9"/>
        <v>0</v>
      </c>
      <c r="J67" s="295">
        <f t="shared" si="9"/>
        <v>0</v>
      </c>
      <c r="K67" s="295">
        <f t="shared" si="9"/>
        <v>0</v>
      </c>
      <c r="L67" s="295">
        <f t="shared" si="9"/>
        <v>0</v>
      </c>
      <c r="M67" s="295">
        <f t="shared" si="9"/>
        <v>0</v>
      </c>
      <c r="N67" s="295">
        <f t="shared" si="9"/>
        <v>0</v>
      </c>
      <c r="O67" s="185" t="s">
        <v>145</v>
      </c>
    </row>
    <row r="68" spans="2:15" ht="14.4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si="9"/>
        <v>D-1</v>
      </c>
      <c r="G68" s="156" t="str">
        <f t="shared" si="9"/>
        <v>D-2</v>
      </c>
      <c r="H68" s="156" t="str">
        <f t="shared" si="9"/>
        <v>D-3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85" t="s">
        <v>142</v>
      </c>
    </row>
    <row r="69" spans="2:15" ht="14.4">
      <c r="B69" s="183"/>
      <c r="C69" s="187" t="s">
        <v>448</v>
      </c>
      <c r="D69" s="153" t="s">
        <v>447</v>
      </c>
      <c r="E69" s="159" t="str">
        <f>E35</f>
        <v>Kalendertag</v>
      </c>
      <c r="F69" s="159" t="str">
        <f t="shared" si="9"/>
        <v>Gastag</v>
      </c>
      <c r="G69" s="159" t="str">
        <f t="shared" si="9"/>
        <v>Gastag</v>
      </c>
      <c r="H69" s="159" t="str">
        <f t="shared" si="9"/>
        <v>Gastag</v>
      </c>
      <c r="I69" s="162">
        <f t="shared" si="9"/>
        <v>0</v>
      </c>
      <c r="J69" s="162">
        <f t="shared" si="9"/>
        <v>0</v>
      </c>
      <c r="K69" s="162">
        <f t="shared" si="9"/>
        <v>0</v>
      </c>
      <c r="L69" s="162">
        <f t="shared" si="9"/>
        <v>0</v>
      </c>
      <c r="M69" s="162">
        <f t="shared" si="9"/>
        <v>0</v>
      </c>
      <c r="N69" s="162">
        <f t="shared" si="9"/>
        <v>0</v>
      </c>
      <c r="O69" s="185" t="s">
        <v>142</v>
      </c>
    </row>
    <row r="70" spans="2:15" ht="14.4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si="9"/>
        <v>CET/CEST</v>
      </c>
      <c r="G70" s="159" t="str">
        <f t="shared" si="9"/>
        <v>CET/CEST</v>
      </c>
      <c r="H70" s="159" t="str">
        <f t="shared" si="9"/>
        <v>CET/CEST</v>
      </c>
      <c r="I70" s="162" t="str">
        <f t="shared" si="9"/>
        <v>CET/CEST</v>
      </c>
      <c r="J70" s="162" t="str">
        <f t="shared" si="9"/>
        <v>CET/CEST</v>
      </c>
      <c r="K70" s="162" t="str">
        <f t="shared" si="9"/>
        <v>CET/CEST</v>
      </c>
      <c r="L70" s="162" t="str">
        <f t="shared" si="9"/>
        <v>CET/CEST</v>
      </c>
      <c r="M70" s="162" t="str">
        <f t="shared" si="9"/>
        <v>CET/CEST</v>
      </c>
      <c r="N70" s="162" t="str">
        <f t="shared" si="9"/>
        <v>CET/CEST</v>
      </c>
      <c r="O70" s="185" t="s">
        <v>142</v>
      </c>
    </row>
    <row r="71" spans="2:15" ht="14.4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si="9"/>
        <v>Temp.-IST</v>
      </c>
      <c r="H71" s="163" t="str">
        <f t="shared" si="9"/>
        <v>Temp.-IST</v>
      </c>
      <c r="I71" s="163">
        <f t="shared" si="9"/>
        <v>0</v>
      </c>
      <c r="J71" s="163">
        <f t="shared" si="9"/>
        <v>0</v>
      </c>
      <c r="K71" s="163">
        <f t="shared" si="9"/>
        <v>0</v>
      </c>
      <c r="L71" s="163">
        <f t="shared" si="9"/>
        <v>0</v>
      </c>
      <c r="M71" s="163">
        <f t="shared" si="9"/>
        <v>0</v>
      </c>
      <c r="N71" s="163">
        <f t="shared" si="9"/>
        <v>0</v>
      </c>
      <c r="O71" s="185" t="s">
        <v>142</v>
      </c>
    </row>
    <row r="72" spans="2:15" ht="14.4"/>
    <row r="73" spans="2:15" ht="15.75" customHeight="1">
      <c r="C73" s="364" t="s">
        <v>579</v>
      </c>
      <c r="D73" s="364"/>
      <c r="E73" s="364"/>
      <c r="F73" s="364"/>
    </row>
    <row r="74" spans="2:15" ht="14.4"/>
    <row r="79" spans="2:15" ht="14.4"/>
  </sheetData>
  <mergeCells count="4">
    <mergeCell ref="C13:E13"/>
    <mergeCell ref="C14:D14"/>
    <mergeCell ref="C15:D15"/>
    <mergeCell ref="C73:F73"/>
  </mergeCells>
  <conditionalFormatting sqref="E22:N24 F25:N25">
    <cfRule type="expression" dxfId="100" priority="21">
      <formula>IF(E$20&lt;=$F$18,1,0)</formula>
    </cfRule>
  </conditionalFormatting>
  <conditionalFormatting sqref="E33:N37">
    <cfRule type="expression" dxfId="99" priority="20">
      <formula>IF(E$31&lt;=$F$29,1,0)</formula>
    </cfRule>
  </conditionalFormatting>
  <conditionalFormatting sqref="E26:N26">
    <cfRule type="expression" dxfId="98" priority="19">
      <formula>IF(E$20&lt;=$F$18,1,0)</formula>
    </cfRule>
  </conditionalFormatting>
  <conditionalFormatting sqref="E26:N26">
    <cfRule type="expression" dxfId="97" priority="18">
      <formula>IF(E$20&lt;=$F$18,1,0)</formula>
    </cfRule>
  </conditionalFormatting>
  <conditionalFormatting sqref="E57:N60">
    <cfRule type="expression" dxfId="96" priority="17">
      <formula>IF(E$55&lt;=$F$53,1,0)</formula>
    </cfRule>
  </conditionalFormatting>
  <conditionalFormatting sqref="E61:N61">
    <cfRule type="expression" dxfId="95" priority="16">
      <formula>IF(E$55&lt;=$F$53,1,0)</formula>
    </cfRule>
  </conditionalFormatting>
  <conditionalFormatting sqref="E67:N69">
    <cfRule type="expression" dxfId="94" priority="15">
      <formula>IF(E$65&lt;=$F$63,1,0)</formula>
    </cfRule>
  </conditionalFormatting>
  <conditionalFormatting sqref="E66:N69 E71:N71">
    <cfRule type="expression" dxfId="93" priority="14">
      <formula>IF(E$65&gt;$F$63,1,0)</formula>
    </cfRule>
  </conditionalFormatting>
  <conditionalFormatting sqref="E57:N61">
    <cfRule type="expression" dxfId="92" priority="13">
      <formula>IF(E$55&gt;$F$53,1,0)</formula>
    </cfRule>
  </conditionalFormatting>
  <conditionalFormatting sqref="E21:N24 E26:N26 F25:N25">
    <cfRule type="expression" dxfId="91" priority="12">
      <formula>IF(E$20&gt;$F$18,1,0)</formula>
    </cfRule>
  </conditionalFormatting>
  <conditionalFormatting sqref="E33:N37">
    <cfRule type="expression" dxfId="90" priority="11">
      <formula>IF(E$31&gt;$F$29,1,0)</formula>
    </cfRule>
  </conditionalFormatting>
  <conditionalFormatting sqref="H11 H8:H9">
    <cfRule type="expression" dxfId="89" priority="10">
      <formula>IF($F$9=1,1,0)</formula>
    </cfRule>
  </conditionalFormatting>
  <conditionalFormatting sqref="E56:N56">
    <cfRule type="expression" dxfId="88" priority="9">
      <formula>IF(E$55&gt;$F$53,1,0)</formula>
    </cfRule>
  </conditionalFormatting>
  <conditionalFormatting sqref="E32:N32">
    <cfRule type="expression" dxfId="87" priority="8">
      <formula>IF(E$31&gt;$F$29,1,0)</formula>
    </cfRule>
  </conditionalFormatting>
  <conditionalFormatting sqref="E71:N71">
    <cfRule type="expression" dxfId="86" priority="7">
      <formula>IF(E$65&lt;=$F$63,1,0)</formula>
    </cfRule>
  </conditionalFormatting>
  <conditionalFormatting sqref="H10">
    <cfRule type="expression" dxfId="85" priority="6">
      <formula>IF($F$9=1,1,0)</formula>
    </cfRule>
  </conditionalFormatting>
  <conditionalFormatting sqref="E70:N70">
    <cfRule type="expression" dxfId="84" priority="5">
      <formula>IF(E$65&lt;=$F$63,1,0)</formula>
    </cfRule>
  </conditionalFormatting>
  <conditionalFormatting sqref="E70:N70">
    <cfRule type="expression" dxfId="83" priority="4">
      <formula>IF(E$65&gt;$F$63,1,0)</formula>
    </cfRule>
  </conditionalFormatting>
  <conditionalFormatting sqref="E25">
    <cfRule type="expression" dxfId="82" priority="3">
      <formula>IF(E$20&lt;=$F$18,1,0)</formula>
    </cfRule>
  </conditionalFormatting>
  <conditionalFormatting sqref="E25">
    <cfRule type="expression" dxfId="81" priority="2">
      <formula>IF(E$20&gt;$F$18,1,0)</formula>
    </cfRule>
  </conditionalFormatting>
  <conditionalFormatting sqref="I8">
    <cfRule type="expression" dxfId="80" priority="1">
      <formula>IF($F$9=1,1,0)</formula>
    </cfRule>
  </conditionalFormatting>
  <dataValidations count="14">
    <dataValidation type="list" allowBlank="1" showInputMessage="1" showErrorMessage="1" sqref="E61:N61" xr:uid="{32091B03-6D85-4198-8683-078D70E61B33}">
      <formula1>$R$27:$S$27</formula1>
    </dataValidation>
    <dataValidation type="list" allowBlank="1" showInputMessage="1" showErrorMessage="1" sqref="E26:N26" xr:uid="{BC10C9F8-FF12-495D-B9A2-74CB4C463F69}">
      <formula1>$R$26:$U$26</formula1>
    </dataValidation>
    <dataValidation type="list" allowBlank="1" showInputMessage="1" showErrorMessage="1" sqref="E36:N36 E70:N70" xr:uid="{B72D589D-1A8D-4E27-948D-EC2FCD8DAA36}">
      <formula1>$R$36:$S$36</formula1>
    </dataValidation>
    <dataValidation type="list" allowBlank="1" showInputMessage="1" showErrorMessage="1" sqref="G14:G15" xr:uid="{F27FEECB-B8E7-48F7-87C2-B9D458C5940C}">
      <formula1>$R$14:$AC$14</formula1>
    </dataValidation>
    <dataValidation type="list" allowBlank="1" showInputMessage="1" showErrorMessage="1" sqref="F14:F15" xr:uid="{EFD6A70A-28A1-4D00-ADFB-5F3F365D4ED6}">
      <formula1>$R$15:$AV$15</formula1>
    </dataValidation>
    <dataValidation type="list" allowBlank="1" showInputMessage="1" showErrorMessage="1" sqref="F63" xr:uid="{29279022-F38B-4AE2-824C-2839E4571255}">
      <formula1>$E$65:$N$65</formula1>
    </dataValidation>
    <dataValidation type="list" allowBlank="1" showInputMessage="1" showErrorMessage="1" sqref="F29" xr:uid="{0BD57A06-7100-4821-93E8-D8ABF86ACEDE}">
      <formula1>$E$31:$N$31</formula1>
    </dataValidation>
    <dataValidation type="list" allowBlank="1" showInputMessage="1" showErrorMessage="1" sqref="F18" xr:uid="{B338F34B-4FF5-46B4-AE0D-5A25CE3DB377}">
      <formula1>$E$20:$N$20</formula1>
    </dataValidation>
    <dataValidation type="list" allowBlank="1" showInputMessage="1" showErrorMessage="1" sqref="F53" xr:uid="{716181CA-25DC-482A-81E2-FB8256E31E3E}">
      <formula1>$E$55:$N$55</formula1>
    </dataValidation>
    <dataValidation type="list" allowBlank="1" showInputMessage="1" showErrorMessage="1" sqref="E23:N23 E58:N58" xr:uid="{691BBC36-9CC2-44A0-9B11-FA0EF6FA6879}">
      <formula1>$R$23:$T$23</formula1>
    </dataValidation>
    <dataValidation type="list" allowBlank="1" showInputMessage="1" showErrorMessage="1" sqref="E35:N35 E69:N69" xr:uid="{E2603360-1FF6-474A-90F4-D8AE6B2B8DF6}">
      <formula1>$R$35:$S$35</formula1>
    </dataValidation>
    <dataValidation type="list" allowBlank="1" showInputMessage="1" showErrorMessage="1" errorTitle="Prognosezeitraum" error="Werte zwischen 0 - 240h" sqref="E34:N34 E68:N68" xr:uid="{9B8101CF-0EDB-4824-B793-5465129C336D}">
      <formula1>$R$34:$AB$34</formula1>
    </dataValidation>
    <dataValidation type="list" allowBlank="1" showInputMessage="1" showErrorMessage="1" sqref="E37:N37 E71:N71" xr:uid="{317E56A2-4C03-4F83-A02A-174343B51609}">
      <formula1>$R$37:$S$37</formula1>
    </dataValidation>
    <dataValidation type="whole" allowBlank="1" showInputMessage="1" showErrorMessage="1" sqref="F9" xr:uid="{D90F3FD2-F528-451C-87E9-6BE694A0A4AD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48CF2B-427C-4237-A3D3-B9C1CC3B7B3B}">
          <x14:formula1>
            <xm:f>'SLP-Verfahren'!$H$44:$V$44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5235-4F12-421A-8688-691D40B1906E}">
  <sheetPr>
    <tabColor rgb="FFFF0000"/>
    <pageSetUpPr fitToPage="1"/>
  </sheetPr>
  <dimension ref="A1:DV79"/>
  <sheetViews>
    <sheetView showGridLines="0" zoomScaleNormal="100" workbookViewId="0">
      <selection activeCell="I8" sqref="I8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5" width="26.88671875" style="128" customWidth="1"/>
    <col min="6" max="14" width="12.6640625" style="128" customWidth="1"/>
    <col min="15" max="15" width="34.109375" style="128" customWidth="1"/>
    <col min="16" max="16" width="7.33203125" style="170" hidden="1" customWidth="1"/>
    <col min="17" max="18" width="7.3320312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33203125" style="209" hidden="1" customWidth="1"/>
    <col min="24" max="24" width="5" style="209" hidden="1" customWidth="1"/>
    <col min="25" max="25" width="8.109375" style="209" hidden="1" customWidth="1"/>
    <col min="26" max="26" width="11.6640625" style="209" hidden="1" customWidth="1"/>
    <col min="27" max="27" width="8.88671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4">
      <c r="B2" s="171" t="s">
        <v>543</v>
      </c>
    </row>
    <row r="3" spans="1:56" ht="15" customHeight="1">
      <c r="B3" s="171"/>
    </row>
    <row r="4" spans="1:56" ht="14.4">
      <c r="B4" s="130"/>
      <c r="C4" s="55" t="s">
        <v>442</v>
      </c>
      <c r="D4" s="56"/>
      <c r="E4" s="57" t="str">
        <f>Netzbetreiber!D9</f>
        <v>schwaben netz gmbh</v>
      </c>
      <c r="F4" s="130"/>
      <c r="M4" s="130"/>
      <c r="N4" s="130"/>
      <c r="O4" s="130"/>
    </row>
    <row r="5" spans="1:56" ht="14.4">
      <c r="B5" s="130"/>
      <c r="C5" s="55" t="s">
        <v>441</v>
      </c>
      <c r="D5" s="56"/>
      <c r="E5" s="57" t="str">
        <f>Netzbetreiber!D28</f>
        <v>schwaben netz</v>
      </c>
      <c r="F5" s="130"/>
      <c r="G5" s="130"/>
      <c r="H5" s="130"/>
      <c r="M5" s="130"/>
      <c r="N5" s="130"/>
      <c r="O5" s="130"/>
    </row>
    <row r="6" spans="1:56" ht="14.4">
      <c r="B6" s="130"/>
      <c r="C6" s="59" t="s">
        <v>485</v>
      </c>
      <c r="D6" s="56"/>
      <c r="E6" s="355">
        <f>Netzbetreiber!D11</f>
        <v>9870032500000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 ht="14.4">
      <c r="B7" s="130"/>
      <c r="C7" s="55" t="s">
        <v>133</v>
      </c>
      <c r="D7" s="56"/>
      <c r="E7" s="49">
        <f>Netzbetreiber!D6</f>
        <v>43586</v>
      </c>
      <c r="F7" s="130"/>
      <c r="G7" s="130"/>
      <c r="J7" s="130"/>
      <c r="K7" s="130"/>
      <c r="L7" s="130"/>
      <c r="M7" s="130"/>
      <c r="N7" s="130"/>
      <c r="O7" s="130"/>
    </row>
    <row r="8" spans="1:56" ht="14.4">
      <c r="B8" s="130"/>
      <c r="C8" s="130"/>
      <c r="D8" s="130"/>
      <c r="E8" s="130"/>
      <c r="F8" s="130"/>
      <c r="G8" s="130"/>
      <c r="H8" s="88" t="s">
        <v>495</v>
      </c>
      <c r="I8" s="361" t="s">
        <v>678</v>
      </c>
      <c r="J8" s="130"/>
      <c r="K8" s="130"/>
      <c r="L8" s="130"/>
      <c r="M8" s="130"/>
      <c r="N8" s="130"/>
      <c r="O8" s="130"/>
    </row>
    <row r="9" spans="1:56" ht="14.4">
      <c r="B9" s="130"/>
      <c r="C9" s="59" t="s">
        <v>521</v>
      </c>
      <c r="D9" s="130"/>
      <c r="E9" s="130"/>
      <c r="F9" s="154">
        <f>'SLP-Verfahren'!D43</f>
        <v>5</v>
      </c>
      <c r="H9" s="172"/>
      <c r="J9" s="130"/>
      <c r="K9" s="130"/>
      <c r="L9" s="130"/>
      <c r="M9" s="130"/>
      <c r="N9" s="130"/>
      <c r="O9" s="130"/>
    </row>
    <row r="10" spans="1:56" ht="14.4">
      <c r="B10" s="130"/>
      <c r="C10" s="55" t="s">
        <v>584</v>
      </c>
      <c r="D10" s="130"/>
      <c r="E10" s="130"/>
      <c r="F10" s="299">
        <v>3</v>
      </c>
      <c r="G10" s="56"/>
      <c r="H10" s="172"/>
      <c r="J10" s="130"/>
      <c r="K10" s="130"/>
      <c r="L10" s="130"/>
      <c r="M10" s="130"/>
      <c r="N10" s="130"/>
      <c r="O10" s="130"/>
    </row>
    <row r="11" spans="1:56" ht="14.4">
      <c r="B11" s="130"/>
      <c r="C11" s="55" t="s">
        <v>602</v>
      </c>
      <c r="D11" s="130"/>
      <c r="E11" s="130"/>
      <c r="F11" s="296" t="str">
        <f>INDEX('SLP-Verfahren'!D45:D59,'SLP-Temp-Gebiet Hopferau'!F10)</f>
        <v>Hopferau</v>
      </c>
      <c r="G11" s="300"/>
      <c r="H11" s="298"/>
      <c r="J11" s="130"/>
      <c r="K11" s="130"/>
      <c r="L11" s="130"/>
      <c r="M11" s="130"/>
      <c r="N11" s="130"/>
      <c r="O11" s="130"/>
    </row>
    <row r="12" spans="1:56" ht="14.4"/>
    <row r="13" spans="1:56" ht="18" customHeight="1">
      <c r="B13" s="130"/>
      <c r="C13" s="362" t="s">
        <v>583</v>
      </c>
      <c r="D13" s="362"/>
      <c r="E13" s="362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3" t="s">
        <v>445</v>
      </c>
      <c r="D14" s="363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3" t="s">
        <v>385</v>
      </c>
      <c r="D15" s="363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47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34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 ht="14.4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14.4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ht="14.4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ht="14.4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 ht="14.4">
      <c r="B24" s="183"/>
      <c r="C24" s="187" t="s">
        <v>519</v>
      </c>
      <c r="D24" s="188"/>
      <c r="E24" s="156" t="s">
        <v>663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14.4">
      <c r="B25" s="183"/>
      <c r="C25" s="187" t="s">
        <v>514</v>
      </c>
      <c r="D25" s="188"/>
      <c r="E25" s="354">
        <v>109510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ht="14.4">
      <c r="B26" s="183"/>
      <c r="C26" s="187" t="s">
        <v>141</v>
      </c>
      <c r="D26" s="188"/>
      <c r="E26" s="156" t="s">
        <v>654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 ht="14.4">
      <c r="A27" s="8"/>
      <c r="B27" s="348"/>
      <c r="C27" s="349" t="s">
        <v>653</v>
      </c>
      <c r="D27" s="350"/>
      <c r="E27" s="350" t="s">
        <v>666</v>
      </c>
      <c r="F27" s="350" t="str">
        <f>IF(F26="Individuelle GPT",CONCATENATE(Netzbetreiber!$D$11,'SLP-Temp-Gebiet Hopferau'!F25,"B"),IF('SLP-Temp-Gebiet Hopferau'!F26="Allgemeine GPT",CONCATENATE(Netzbetreiber!$D$11,'SLP-Temp-Gebiet Hopferau'!F25,"A"),""))</f>
        <v/>
      </c>
      <c r="G27" s="350" t="str">
        <f>IF(G26="Individuelle GPT",CONCATENATE(Netzbetreiber!$D$11,'SLP-Temp-Gebiet Hopferau'!G25,"B"),IF('SLP-Temp-Gebiet Hopferau'!G26="Allgemeine GPT",CONCATENATE(Netzbetreiber!$D$11,'SLP-Temp-Gebiet Hopferau'!G25,"A"),""))</f>
        <v/>
      </c>
      <c r="H27" s="350" t="str">
        <f>IF(H26="Individuelle GPT",CONCATENATE(Netzbetreiber!$D$11,'SLP-Temp-Gebiet Hopferau'!H25,"B"),IF('SLP-Temp-Gebiet Hopferau'!H26="Allgemeine GPT",CONCATENATE(Netzbetreiber!$D$11,'SLP-Temp-Gebiet Hopferau'!H25,"A"),""))</f>
        <v/>
      </c>
      <c r="I27" s="350" t="str">
        <f>IF(I26="Individuelle GPT",CONCATENATE(Netzbetreiber!$D$11,'SLP-Temp-Gebiet Hopferau'!I25,"B"),IF('SLP-Temp-Gebiet Hopferau'!I26="Allgemeine GPT",CONCATENATE(Netzbetreiber!$D$11,'SLP-Temp-Gebiet Hopferau'!I25,"A"),""))</f>
        <v/>
      </c>
      <c r="J27" s="350" t="str">
        <f>IF(J26="Individuelle GPT",CONCATENATE(Netzbetreiber!$D$11,'SLP-Temp-Gebiet Hopferau'!J25,"B"),IF('SLP-Temp-Gebiet Hopferau'!J26="Allgemeine GPT",CONCATENATE(Netzbetreiber!$D$11,'SLP-Temp-Gebiet Hopferau'!J25,"A"),""))</f>
        <v/>
      </c>
      <c r="K27" s="350" t="str">
        <f>IF(K26="Individuelle GPT",CONCATENATE(Netzbetreiber!$D$11,'SLP-Temp-Gebiet Hopferau'!K25,"B"),IF('SLP-Temp-Gebiet Hopferau'!K26="Allgemeine GPT",CONCATENATE(Netzbetreiber!$D$11,'SLP-Temp-Gebiet Hopferau'!K25,"A"),""))</f>
        <v/>
      </c>
      <c r="L27" s="350" t="str">
        <f>IF(L26="Individuelle GPT",CONCATENATE(Netzbetreiber!$D$11,'SLP-Temp-Gebiet Hopferau'!L25,"B"),IF('SLP-Temp-Gebiet Hopferau'!L26="Allgemeine GPT",CONCATENATE(Netzbetreiber!$D$11,'SLP-Temp-Gebiet Hopferau'!L25,"A"),""))</f>
        <v/>
      </c>
      <c r="M27" s="350" t="str">
        <f>IF(M26="Individuelle GPT",CONCATENATE(Netzbetreiber!$D$11,'SLP-Temp-Gebiet Hopferau'!M25,"B"),IF('SLP-Temp-Gebiet Hopferau'!M26="Allgemeine GPT",CONCATENATE(Netzbetreiber!$D$11,'SLP-Temp-Gebiet Hopferau'!M25,"A"),""))</f>
        <v/>
      </c>
      <c r="N27" s="350" t="str">
        <f>IF(N26="Individuelle GPT",CONCATENATE(Netzbetreiber!$D$11,'SLP-Temp-Gebiet Hopferau'!N25,"B"),IF('SLP-Temp-Gebiet Hopferau'!N26="Allgemeine GPT",CONCATENATE(Netzbetreiber!$D$11,'SLP-Temp-Gebiet Hopferau'!N25,"A"),""))</f>
        <v/>
      </c>
      <c r="O27" s="351" t="s">
        <v>143</v>
      </c>
      <c r="P27" s="13"/>
      <c r="Q27" s="211"/>
      <c r="R27" s="209" t="s">
        <v>503</v>
      </c>
      <c r="S27" s="209" t="s">
        <v>504</v>
      </c>
    </row>
    <row r="28" spans="1:28" ht="14.4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ht="14.4">
      <c r="B29" s="130"/>
      <c r="C29" s="55" t="s">
        <v>518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ht="14.4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ht="14.4">
      <c r="B32" s="183"/>
      <c r="C32" s="184" t="s">
        <v>525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3"/>
      <c r="C33" s="184" t="s">
        <v>532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 ht="14.4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 ht="14.4">
      <c r="B35" s="183"/>
      <c r="C35" s="187" t="s">
        <v>448</v>
      </c>
      <c r="D35" s="153" t="s">
        <v>447</v>
      </c>
      <c r="E35" s="156" t="s">
        <v>512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 ht="14.4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 ht="14.4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5.6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 ht="14.4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 ht="14.4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 ht="14.4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 ht="14.4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 ht="14.4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 ht="14.4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 ht="14.4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4.4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 ht="14.4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 ht="14.4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 ht="14.4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 ht="14.4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 ht="14.4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61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 ht="14.4">
      <c r="B58" s="183"/>
      <c r="C58" s="187" t="s">
        <v>137</v>
      </c>
      <c r="D58" s="188"/>
      <c r="E58" s="156" t="str">
        <f>E23</f>
        <v>MeteoGroup</v>
      </c>
      <c r="F58" s="156" t="str">
        <f t="shared" si="6"/>
        <v>DWD</v>
      </c>
      <c r="G58" s="156" t="str">
        <f t="shared" si="6"/>
        <v>DWD</v>
      </c>
      <c r="H58" s="156" t="str">
        <f t="shared" si="6"/>
        <v>DWD</v>
      </c>
      <c r="I58" s="156" t="str">
        <f t="shared" si="6"/>
        <v>DWD</v>
      </c>
      <c r="J58" s="156" t="str">
        <f t="shared" si="6"/>
        <v>DWD</v>
      </c>
      <c r="K58" s="156" t="str">
        <f t="shared" si="6"/>
        <v>DWD</v>
      </c>
      <c r="L58" s="156" t="str">
        <f t="shared" si="6"/>
        <v>DWD</v>
      </c>
      <c r="M58" s="156" t="str">
        <f t="shared" si="6"/>
        <v>DWD</v>
      </c>
      <c r="N58" s="156" t="str">
        <f t="shared" si="6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 ht="14.4">
      <c r="B59" s="183"/>
      <c r="C59" s="187" t="s">
        <v>519</v>
      </c>
      <c r="D59" s="188"/>
      <c r="E59" s="156" t="str">
        <f>E24</f>
        <v>Hopferau</v>
      </c>
      <c r="F59" s="156" t="str">
        <f t="shared" si="6"/>
        <v>DEF-St.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 ht="14.4">
      <c r="B60" s="183"/>
      <c r="C60" s="187" t="s">
        <v>514</v>
      </c>
      <c r="D60" s="188"/>
      <c r="E60" s="160">
        <f>E25</f>
        <v>109510</v>
      </c>
      <c r="F60" s="160" t="str">
        <f t="shared" si="6"/>
        <v>xxxxx</v>
      </c>
      <c r="G60" s="160">
        <f t="shared" si="6"/>
        <v>0</v>
      </c>
      <c r="H60" s="160">
        <f t="shared" si="6"/>
        <v>0</v>
      </c>
      <c r="I60" s="160">
        <f t="shared" si="6"/>
        <v>0</v>
      </c>
      <c r="J60" s="160">
        <f t="shared" si="6"/>
        <v>0</v>
      </c>
      <c r="K60" s="160">
        <f t="shared" si="6"/>
        <v>0</v>
      </c>
      <c r="L60" s="160">
        <f t="shared" si="6"/>
        <v>0</v>
      </c>
      <c r="M60" s="160">
        <f t="shared" si="6"/>
        <v>0</v>
      </c>
      <c r="N60" s="160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 ht="14.4">
      <c r="B61" s="183"/>
      <c r="C61" s="187" t="s">
        <v>141</v>
      </c>
      <c r="D61" s="188"/>
      <c r="E61" s="158" t="s">
        <v>503</v>
      </c>
      <c r="F61" s="158" t="str">
        <f t="shared" si="6"/>
        <v>Temp. (2m)</v>
      </c>
      <c r="G61" s="158" t="str">
        <f t="shared" si="6"/>
        <v>Temp. (2m)</v>
      </c>
      <c r="H61" s="158" t="str">
        <f t="shared" si="6"/>
        <v>Temp. (2m)</v>
      </c>
      <c r="I61" s="158" t="str">
        <f t="shared" si="6"/>
        <v>Temp. (2m)</v>
      </c>
      <c r="J61" s="158" t="str">
        <f t="shared" si="6"/>
        <v>Temp. (2m)</v>
      </c>
      <c r="K61" s="158" t="str">
        <f t="shared" si="6"/>
        <v>Temp. (2m)</v>
      </c>
      <c r="L61" s="158" t="str">
        <f t="shared" si="6"/>
        <v>Temp. (2m)</v>
      </c>
      <c r="M61" s="158" t="str">
        <f t="shared" si="6"/>
        <v>Temp. (2m)</v>
      </c>
      <c r="N61" s="158" t="str">
        <f t="shared" si="6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 ht="14.4"/>
    <row r="63" spans="2:28" ht="14.4">
      <c r="C63" s="55" t="s">
        <v>518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7">IF(F65&gt;$F$63,0,1)</f>
        <v>0</v>
      </c>
      <c r="G64" s="178">
        <f t="shared" si="7"/>
        <v>0</v>
      </c>
      <c r="H64" s="178">
        <f t="shared" si="7"/>
        <v>0</v>
      </c>
      <c r="I64" s="178">
        <f t="shared" si="7"/>
        <v>0</v>
      </c>
      <c r="J64" s="178">
        <f t="shared" si="7"/>
        <v>0</v>
      </c>
      <c r="K64" s="178">
        <f t="shared" si="7"/>
        <v>0</v>
      </c>
      <c r="L64" s="178">
        <f t="shared" si="7"/>
        <v>0</v>
      </c>
      <c r="M64" s="178">
        <f t="shared" si="7"/>
        <v>0</v>
      </c>
      <c r="N64" s="178">
        <f t="shared" si="7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 ht="14.4">
      <c r="B66" s="183"/>
      <c r="C66" s="184" t="s">
        <v>525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8">ROUND(G67/$D$67,4)</f>
        <v>0.25</v>
      </c>
      <c r="H66" s="287">
        <f t="shared" si="8"/>
        <v>0.125</v>
      </c>
      <c r="I66" s="287">
        <f t="shared" si="8"/>
        <v>0</v>
      </c>
      <c r="J66" s="287">
        <f t="shared" si="8"/>
        <v>0</v>
      </c>
      <c r="K66" s="287">
        <f t="shared" si="8"/>
        <v>0</v>
      </c>
      <c r="L66" s="287">
        <f t="shared" si="8"/>
        <v>0</v>
      </c>
      <c r="M66" s="287">
        <f t="shared" si="8"/>
        <v>0</v>
      </c>
      <c r="N66" s="287">
        <f t="shared" si="8"/>
        <v>0</v>
      </c>
      <c r="O66" s="185"/>
    </row>
    <row r="67" spans="2:15" ht="14.4">
      <c r="B67" s="183"/>
      <c r="C67" s="184" t="s">
        <v>532</v>
      </c>
      <c r="D67" s="186">
        <f>SUMPRODUCT(E67:N67,E64:N64)</f>
        <v>1</v>
      </c>
      <c r="E67" s="295">
        <f>E33</f>
        <v>1</v>
      </c>
      <c r="F67" s="295">
        <f t="shared" ref="F67:N71" si="9">F33</f>
        <v>0.5</v>
      </c>
      <c r="G67" s="295">
        <f t="shared" si="9"/>
        <v>0.25</v>
      </c>
      <c r="H67" s="295">
        <f t="shared" si="9"/>
        <v>0.125</v>
      </c>
      <c r="I67" s="295">
        <f t="shared" si="9"/>
        <v>0</v>
      </c>
      <c r="J67" s="295">
        <f t="shared" si="9"/>
        <v>0</v>
      </c>
      <c r="K67" s="295">
        <f t="shared" si="9"/>
        <v>0</v>
      </c>
      <c r="L67" s="295">
        <f t="shared" si="9"/>
        <v>0</v>
      </c>
      <c r="M67" s="295">
        <f t="shared" si="9"/>
        <v>0</v>
      </c>
      <c r="N67" s="295">
        <f t="shared" si="9"/>
        <v>0</v>
      </c>
      <c r="O67" s="185" t="s">
        <v>145</v>
      </c>
    </row>
    <row r="68" spans="2:15" ht="14.4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si="9"/>
        <v>D-1</v>
      </c>
      <c r="G68" s="156" t="str">
        <f t="shared" si="9"/>
        <v>D-2</v>
      </c>
      <c r="H68" s="156" t="str">
        <f t="shared" si="9"/>
        <v>D-3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85" t="s">
        <v>142</v>
      </c>
    </row>
    <row r="69" spans="2:15" ht="14.4">
      <c r="B69" s="183"/>
      <c r="C69" s="187" t="s">
        <v>448</v>
      </c>
      <c r="D69" s="153" t="s">
        <v>447</v>
      </c>
      <c r="E69" s="159" t="str">
        <f>E35</f>
        <v>Kalendertag</v>
      </c>
      <c r="F69" s="159" t="str">
        <f t="shared" si="9"/>
        <v>Gastag</v>
      </c>
      <c r="G69" s="159" t="str">
        <f t="shared" si="9"/>
        <v>Gastag</v>
      </c>
      <c r="H69" s="159" t="str">
        <f t="shared" si="9"/>
        <v>Gastag</v>
      </c>
      <c r="I69" s="162">
        <f t="shared" si="9"/>
        <v>0</v>
      </c>
      <c r="J69" s="162">
        <f t="shared" si="9"/>
        <v>0</v>
      </c>
      <c r="K69" s="162">
        <f t="shared" si="9"/>
        <v>0</v>
      </c>
      <c r="L69" s="162">
        <f t="shared" si="9"/>
        <v>0</v>
      </c>
      <c r="M69" s="162">
        <f t="shared" si="9"/>
        <v>0</v>
      </c>
      <c r="N69" s="162">
        <f t="shared" si="9"/>
        <v>0</v>
      </c>
      <c r="O69" s="185" t="s">
        <v>142</v>
      </c>
    </row>
    <row r="70" spans="2:15" ht="14.4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si="9"/>
        <v>CET/CEST</v>
      </c>
      <c r="G70" s="159" t="str">
        <f t="shared" si="9"/>
        <v>CET/CEST</v>
      </c>
      <c r="H70" s="159" t="str">
        <f t="shared" si="9"/>
        <v>CET/CEST</v>
      </c>
      <c r="I70" s="162" t="str">
        <f t="shared" si="9"/>
        <v>CET/CEST</v>
      </c>
      <c r="J70" s="162" t="str">
        <f t="shared" si="9"/>
        <v>CET/CEST</v>
      </c>
      <c r="K70" s="162" t="str">
        <f t="shared" si="9"/>
        <v>CET/CEST</v>
      </c>
      <c r="L70" s="162" t="str">
        <f t="shared" si="9"/>
        <v>CET/CEST</v>
      </c>
      <c r="M70" s="162" t="str">
        <f t="shared" si="9"/>
        <v>CET/CEST</v>
      </c>
      <c r="N70" s="162" t="str">
        <f t="shared" si="9"/>
        <v>CET/CEST</v>
      </c>
      <c r="O70" s="185" t="s">
        <v>142</v>
      </c>
    </row>
    <row r="71" spans="2:15" ht="14.4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si="9"/>
        <v>Temp.-IST</v>
      </c>
      <c r="H71" s="163" t="str">
        <f t="shared" si="9"/>
        <v>Temp.-IST</v>
      </c>
      <c r="I71" s="163">
        <f t="shared" si="9"/>
        <v>0</v>
      </c>
      <c r="J71" s="163">
        <f t="shared" si="9"/>
        <v>0</v>
      </c>
      <c r="K71" s="163">
        <f t="shared" si="9"/>
        <v>0</v>
      </c>
      <c r="L71" s="163">
        <f t="shared" si="9"/>
        <v>0</v>
      </c>
      <c r="M71" s="163">
        <f t="shared" si="9"/>
        <v>0</v>
      </c>
      <c r="N71" s="163">
        <f t="shared" si="9"/>
        <v>0</v>
      </c>
      <c r="O71" s="185" t="s">
        <v>142</v>
      </c>
    </row>
    <row r="72" spans="2:15" ht="14.4"/>
    <row r="73" spans="2:15" ht="15.75" customHeight="1">
      <c r="C73" s="364" t="s">
        <v>579</v>
      </c>
      <c r="D73" s="364"/>
      <c r="E73" s="364"/>
      <c r="F73" s="364"/>
    </row>
    <row r="74" spans="2:15" ht="14.4"/>
    <row r="79" spans="2:15" ht="14.4"/>
  </sheetData>
  <mergeCells count="4">
    <mergeCell ref="C13:E13"/>
    <mergeCell ref="C14:D14"/>
    <mergeCell ref="C15:D15"/>
    <mergeCell ref="C73:F73"/>
  </mergeCells>
  <conditionalFormatting sqref="E22:N24 F25:N25">
    <cfRule type="expression" dxfId="79" priority="21">
      <formula>IF(E$20&lt;=$F$18,1,0)</formula>
    </cfRule>
  </conditionalFormatting>
  <conditionalFormatting sqref="E33:N37">
    <cfRule type="expression" dxfId="78" priority="20">
      <formula>IF(E$31&lt;=$F$29,1,0)</formula>
    </cfRule>
  </conditionalFormatting>
  <conditionalFormatting sqref="E26:N26">
    <cfRule type="expression" dxfId="77" priority="19">
      <formula>IF(E$20&lt;=$F$18,1,0)</formula>
    </cfRule>
  </conditionalFormatting>
  <conditionalFormatting sqref="E26:N26">
    <cfRule type="expression" dxfId="76" priority="18">
      <formula>IF(E$20&lt;=$F$18,1,0)</formula>
    </cfRule>
  </conditionalFormatting>
  <conditionalFormatting sqref="E57:N60">
    <cfRule type="expression" dxfId="75" priority="17">
      <formula>IF(E$55&lt;=$F$53,1,0)</formula>
    </cfRule>
  </conditionalFormatting>
  <conditionalFormatting sqref="E61:N61">
    <cfRule type="expression" dxfId="74" priority="16">
      <formula>IF(E$55&lt;=$F$53,1,0)</formula>
    </cfRule>
  </conditionalFormatting>
  <conditionalFormatting sqref="E67:N69">
    <cfRule type="expression" dxfId="73" priority="15">
      <formula>IF(E$65&lt;=$F$63,1,0)</formula>
    </cfRule>
  </conditionalFormatting>
  <conditionalFormatting sqref="E66:N69 E71:N71">
    <cfRule type="expression" dxfId="72" priority="14">
      <formula>IF(E$65&gt;$F$63,1,0)</formula>
    </cfRule>
  </conditionalFormatting>
  <conditionalFormatting sqref="E57:N61">
    <cfRule type="expression" dxfId="71" priority="13">
      <formula>IF(E$55&gt;$F$53,1,0)</formula>
    </cfRule>
  </conditionalFormatting>
  <conditionalFormatting sqref="E21:N24 E26:N26 F25:N25">
    <cfRule type="expression" dxfId="70" priority="12">
      <formula>IF(E$20&gt;$F$18,1,0)</formula>
    </cfRule>
  </conditionalFormatting>
  <conditionalFormatting sqref="E33:N37">
    <cfRule type="expression" dxfId="69" priority="11">
      <formula>IF(E$31&gt;$F$29,1,0)</formula>
    </cfRule>
  </conditionalFormatting>
  <conditionalFormatting sqref="H11 H8:H9">
    <cfRule type="expression" dxfId="68" priority="10">
      <formula>IF($F$9=1,1,0)</formula>
    </cfRule>
  </conditionalFormatting>
  <conditionalFormatting sqref="E56:N56">
    <cfRule type="expression" dxfId="67" priority="9">
      <formula>IF(E$55&gt;$F$53,1,0)</formula>
    </cfRule>
  </conditionalFormatting>
  <conditionalFormatting sqref="E32:N32">
    <cfRule type="expression" dxfId="66" priority="8">
      <formula>IF(E$31&gt;$F$29,1,0)</formula>
    </cfRule>
  </conditionalFormatting>
  <conditionalFormatting sqref="E71:N71">
    <cfRule type="expression" dxfId="65" priority="7">
      <formula>IF(E$65&lt;=$F$63,1,0)</formula>
    </cfRule>
  </conditionalFormatting>
  <conditionalFormatting sqref="H10">
    <cfRule type="expression" dxfId="64" priority="6">
      <formula>IF($F$9=1,1,0)</formula>
    </cfRule>
  </conditionalFormatting>
  <conditionalFormatting sqref="E70:N70">
    <cfRule type="expression" dxfId="63" priority="5">
      <formula>IF(E$65&lt;=$F$63,1,0)</formula>
    </cfRule>
  </conditionalFormatting>
  <conditionalFormatting sqref="E70:N70">
    <cfRule type="expression" dxfId="62" priority="4">
      <formula>IF(E$65&gt;$F$63,1,0)</formula>
    </cfRule>
  </conditionalFormatting>
  <conditionalFormatting sqref="E25">
    <cfRule type="expression" dxfId="61" priority="3">
      <formula>IF(E$20&lt;=$F$18,1,0)</formula>
    </cfRule>
  </conditionalFormatting>
  <conditionalFormatting sqref="E25">
    <cfRule type="expression" dxfId="60" priority="2">
      <formula>IF(E$20&gt;$F$18,1,0)</formula>
    </cfRule>
  </conditionalFormatting>
  <conditionalFormatting sqref="I8">
    <cfRule type="expression" dxfId="59" priority="1">
      <formula>IF($F$9=1,1,0)</formula>
    </cfRule>
  </conditionalFormatting>
  <dataValidations count="14">
    <dataValidation type="whole" allowBlank="1" showInputMessage="1" showErrorMessage="1" sqref="F9" xr:uid="{48A55599-A85A-4B9A-A39B-50D29083D4E9}">
      <formula1>1</formula1>
      <formula2>20</formula2>
    </dataValidation>
    <dataValidation type="list" allowBlank="1" showInputMessage="1" showErrorMessage="1" sqref="E37:N37 E71:N71" xr:uid="{3BDDC3B1-F66F-45B4-90B4-1DDF5B15BE37}">
      <formula1>$R$37:$S$37</formula1>
    </dataValidation>
    <dataValidation type="list" allowBlank="1" showInputMessage="1" showErrorMessage="1" errorTitle="Prognosezeitraum" error="Werte zwischen 0 - 240h" sqref="E34:N34 E68:N68" xr:uid="{9566AA8E-6BA7-46A5-A447-5EB122D072F0}">
      <formula1>$R$34:$AB$34</formula1>
    </dataValidation>
    <dataValidation type="list" allowBlank="1" showInputMessage="1" showErrorMessage="1" sqref="E35:N35 E69:N69" xr:uid="{6EE6600D-312D-47A3-A4A6-DEAB0442422F}">
      <formula1>$R$35:$S$35</formula1>
    </dataValidation>
    <dataValidation type="list" allowBlank="1" showInputMessage="1" showErrorMessage="1" sqref="E23:N23 E58:N58" xr:uid="{87C4976A-E94E-429E-83E4-5D56B795148D}">
      <formula1>$R$23:$T$23</formula1>
    </dataValidation>
    <dataValidation type="list" allowBlank="1" showInputMessage="1" showErrorMessage="1" sqref="F53" xr:uid="{C37B0BC2-9262-434A-AB58-23A9B38506CC}">
      <formula1>$E$55:$N$55</formula1>
    </dataValidation>
    <dataValidation type="list" allowBlank="1" showInputMessage="1" showErrorMessage="1" sqref="F18" xr:uid="{B7B950F8-8388-4991-85DF-759F59879D6C}">
      <formula1>$E$20:$N$20</formula1>
    </dataValidation>
    <dataValidation type="list" allowBlank="1" showInputMessage="1" showErrorMessage="1" sqref="F29" xr:uid="{37088595-936B-4358-8F16-8F27BF8CD6BF}">
      <formula1>$E$31:$N$31</formula1>
    </dataValidation>
    <dataValidation type="list" allowBlank="1" showInputMessage="1" showErrorMessage="1" sqref="F63" xr:uid="{3287E008-5968-43A0-84EA-D3EB7C8C7F63}">
      <formula1>$E$65:$N$65</formula1>
    </dataValidation>
    <dataValidation type="list" allowBlank="1" showInputMessage="1" showErrorMessage="1" sqref="F14:F15" xr:uid="{28C24FCE-E2B0-4D56-9F2D-EA7AAE9347DF}">
      <formula1>$R$15:$AV$15</formula1>
    </dataValidation>
    <dataValidation type="list" allowBlank="1" showInputMessage="1" showErrorMessage="1" sqref="G14:G15" xr:uid="{39C5B9FC-7952-4F69-AF18-644F9CC0E6F7}">
      <formula1>$R$14:$AC$14</formula1>
    </dataValidation>
    <dataValidation type="list" allowBlank="1" showInputMessage="1" showErrorMessage="1" sqref="E36:N36 E70:N70" xr:uid="{35BF68E4-81DE-46E2-8DB7-989743FB8964}">
      <formula1>$R$36:$S$36</formula1>
    </dataValidation>
    <dataValidation type="list" allowBlank="1" showInputMessage="1" showErrorMessage="1" sqref="E26:N26" xr:uid="{76640A46-9D76-44D2-896D-38E2349AE563}">
      <formula1>$R$26:$U$26</formula1>
    </dataValidation>
    <dataValidation type="list" allowBlank="1" showInputMessage="1" showErrorMessage="1" sqref="E61:N61" xr:uid="{71BFFA95-0978-4B5F-8102-ADAF72533FAA}">
      <formula1>$R$27:$S$27</formula1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452764-9685-4A7D-AFF6-C40BB10B2491}">
          <x14:formula1>
            <xm:f>'SLP-Verfahren'!$H$44:$V$44</xm:f>
          </x14:formula1>
          <xm:sqref>F10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CE55-4B1F-4C93-AFA1-80545434EDCC}">
  <sheetPr>
    <tabColor rgb="FFFF0000"/>
    <pageSetUpPr fitToPage="1"/>
  </sheetPr>
  <dimension ref="A1:DV79"/>
  <sheetViews>
    <sheetView showGridLines="0" zoomScaleNormal="100" workbookViewId="0">
      <selection activeCell="I8" sqref="I8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5" width="27.33203125" style="128" customWidth="1"/>
    <col min="6" max="14" width="12.6640625" style="128" customWidth="1"/>
    <col min="15" max="15" width="34.109375" style="128" customWidth="1"/>
    <col min="16" max="16" width="7.33203125" style="170" hidden="1" customWidth="1"/>
    <col min="17" max="18" width="7.3320312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33203125" style="209" hidden="1" customWidth="1"/>
    <col min="24" max="24" width="5" style="209" hidden="1" customWidth="1"/>
    <col min="25" max="25" width="8.109375" style="209" hidden="1" customWidth="1"/>
    <col min="26" max="26" width="11.6640625" style="209" hidden="1" customWidth="1"/>
    <col min="27" max="27" width="8.88671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4">
      <c r="B2" s="171" t="s">
        <v>543</v>
      </c>
    </row>
    <row r="3" spans="1:56" ht="15" customHeight="1">
      <c r="B3" s="171"/>
    </row>
    <row r="4" spans="1:56" ht="14.4">
      <c r="B4" s="130"/>
      <c r="C4" s="55" t="s">
        <v>442</v>
      </c>
      <c r="D4" s="56"/>
      <c r="E4" s="57" t="str">
        <f>Netzbetreiber!D9</f>
        <v>schwaben netz gmbh</v>
      </c>
      <c r="F4" s="130"/>
      <c r="M4" s="130"/>
      <c r="N4" s="130"/>
      <c r="O4" s="130"/>
    </row>
    <row r="5" spans="1:56" ht="14.4">
      <c r="B5" s="130"/>
      <c r="C5" s="55" t="s">
        <v>441</v>
      </c>
      <c r="D5" s="56"/>
      <c r="E5" s="57" t="str">
        <f>Netzbetreiber!D28</f>
        <v>schwaben netz</v>
      </c>
      <c r="F5" s="130"/>
      <c r="G5" s="130"/>
      <c r="H5" s="130"/>
      <c r="M5" s="130"/>
      <c r="N5" s="130"/>
      <c r="O5" s="130"/>
    </row>
    <row r="6" spans="1:56" ht="14.4">
      <c r="B6" s="130"/>
      <c r="C6" s="59" t="s">
        <v>485</v>
      </c>
      <c r="D6" s="56"/>
      <c r="E6" s="355">
        <f>Netzbetreiber!D11</f>
        <v>9870032500000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 ht="14.4">
      <c r="B7" s="130"/>
      <c r="C7" s="55" t="s">
        <v>133</v>
      </c>
      <c r="D7" s="56"/>
      <c r="E7" s="49">
        <f>Netzbetreiber!D6</f>
        <v>43586</v>
      </c>
      <c r="F7" s="130"/>
      <c r="G7" s="130"/>
      <c r="J7" s="130"/>
      <c r="K7" s="130"/>
      <c r="L7" s="130"/>
      <c r="M7" s="130"/>
      <c r="N7" s="130"/>
      <c r="O7" s="130"/>
    </row>
    <row r="8" spans="1:56" ht="14.4">
      <c r="B8" s="130"/>
      <c r="C8" s="130"/>
      <c r="D8" s="130"/>
      <c r="E8" s="130"/>
      <c r="F8" s="130"/>
      <c r="G8" s="130"/>
      <c r="H8" s="88" t="s">
        <v>495</v>
      </c>
      <c r="I8" s="361" t="s">
        <v>678</v>
      </c>
      <c r="J8" s="130"/>
      <c r="K8" s="130"/>
      <c r="L8" s="130"/>
      <c r="M8" s="130"/>
      <c r="N8" s="130"/>
      <c r="O8" s="130"/>
    </row>
    <row r="9" spans="1:56" ht="14.4">
      <c r="B9" s="130"/>
      <c r="C9" s="59" t="s">
        <v>521</v>
      </c>
      <c r="D9" s="130"/>
      <c r="E9" s="130"/>
      <c r="F9" s="154">
        <f>'SLP-Verfahren'!D43</f>
        <v>5</v>
      </c>
      <c r="H9" s="172"/>
      <c r="J9" s="130"/>
      <c r="K9" s="130"/>
      <c r="L9" s="130"/>
      <c r="M9" s="130"/>
      <c r="N9" s="130"/>
      <c r="O9" s="130"/>
    </row>
    <row r="10" spans="1:56" ht="14.4">
      <c r="B10" s="130"/>
      <c r="C10" s="55" t="s">
        <v>584</v>
      </c>
      <c r="D10" s="130"/>
      <c r="E10" s="130"/>
      <c r="F10" s="299">
        <v>4</v>
      </c>
      <c r="G10" s="56"/>
      <c r="H10" s="172"/>
      <c r="J10" s="130"/>
      <c r="K10" s="130"/>
      <c r="L10" s="130"/>
      <c r="M10" s="130"/>
      <c r="N10" s="130"/>
      <c r="O10" s="130"/>
    </row>
    <row r="11" spans="1:56" ht="14.4">
      <c r="B11" s="130"/>
      <c r="C11" s="55" t="s">
        <v>602</v>
      </c>
      <c r="D11" s="130"/>
      <c r="E11" s="130"/>
      <c r="F11" s="296" t="str">
        <f>INDEX('SLP-Verfahren'!D45:D59,'SLP-Temp-Gebiet Kaufbeuren'!F10)</f>
        <v>Kaufbeuren</v>
      </c>
      <c r="G11" s="300"/>
      <c r="H11" s="298"/>
      <c r="J11" s="130"/>
      <c r="K11" s="130"/>
      <c r="L11" s="130"/>
      <c r="M11" s="130"/>
      <c r="N11" s="130"/>
      <c r="O11" s="130"/>
    </row>
    <row r="12" spans="1:56" ht="14.4"/>
    <row r="13" spans="1:56" ht="18" customHeight="1">
      <c r="B13" s="130"/>
      <c r="C13" s="362" t="s">
        <v>583</v>
      </c>
      <c r="D13" s="362"/>
      <c r="E13" s="362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3" t="s">
        <v>445</v>
      </c>
      <c r="D14" s="363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3" t="s">
        <v>385</v>
      </c>
      <c r="D15" s="363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47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34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 ht="14.4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14.4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ht="14.4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ht="14.4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 ht="14.4">
      <c r="B24" s="183"/>
      <c r="C24" s="187" t="s">
        <v>519</v>
      </c>
      <c r="D24" s="188"/>
      <c r="E24" s="354" t="s">
        <v>664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14.4">
      <c r="B25" s="183"/>
      <c r="C25" s="187" t="s">
        <v>514</v>
      </c>
      <c r="D25" s="188"/>
      <c r="E25" s="354">
        <v>197229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ht="14.4">
      <c r="B26" s="183"/>
      <c r="C26" s="187" t="s">
        <v>141</v>
      </c>
      <c r="D26" s="188"/>
      <c r="E26" s="156" t="s">
        <v>654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 ht="14.4">
      <c r="A27" s="8"/>
      <c r="B27" s="348"/>
      <c r="C27" s="349" t="s">
        <v>653</v>
      </c>
      <c r="D27" s="350"/>
      <c r="E27" s="350" t="s">
        <v>666</v>
      </c>
      <c r="F27" s="350" t="str">
        <f>IF(F26="Individuelle GPT",CONCATENATE(Netzbetreiber!$D$11,'SLP-Temp-Gebiet Kaufbeuren'!F25,"B"),IF('SLP-Temp-Gebiet Kaufbeuren'!F26="Allgemeine GPT",CONCATENATE(Netzbetreiber!$D$11,'SLP-Temp-Gebiet Kaufbeuren'!F25,"A"),""))</f>
        <v/>
      </c>
      <c r="G27" s="350" t="str">
        <f>IF(G26="Individuelle GPT",CONCATENATE(Netzbetreiber!$D$11,'SLP-Temp-Gebiet Kaufbeuren'!G25,"B"),IF('SLP-Temp-Gebiet Kaufbeuren'!G26="Allgemeine GPT",CONCATENATE(Netzbetreiber!$D$11,'SLP-Temp-Gebiet Kaufbeuren'!G25,"A"),""))</f>
        <v/>
      </c>
      <c r="H27" s="350" t="str">
        <f>IF(H26="Individuelle GPT",CONCATENATE(Netzbetreiber!$D$11,'SLP-Temp-Gebiet Kaufbeuren'!H25,"B"),IF('SLP-Temp-Gebiet Kaufbeuren'!H26="Allgemeine GPT",CONCATENATE(Netzbetreiber!$D$11,'SLP-Temp-Gebiet Kaufbeuren'!H25,"A"),""))</f>
        <v/>
      </c>
      <c r="I27" s="350" t="str">
        <f>IF(I26="Individuelle GPT",CONCATENATE(Netzbetreiber!$D$11,'SLP-Temp-Gebiet Kaufbeuren'!I25,"B"),IF('SLP-Temp-Gebiet Kaufbeuren'!I26="Allgemeine GPT",CONCATENATE(Netzbetreiber!$D$11,'SLP-Temp-Gebiet Kaufbeuren'!I25,"A"),""))</f>
        <v/>
      </c>
      <c r="J27" s="350" t="str">
        <f>IF(J26="Individuelle GPT",CONCATENATE(Netzbetreiber!$D$11,'SLP-Temp-Gebiet Kaufbeuren'!J25,"B"),IF('SLP-Temp-Gebiet Kaufbeuren'!J26="Allgemeine GPT",CONCATENATE(Netzbetreiber!$D$11,'SLP-Temp-Gebiet Kaufbeuren'!J25,"A"),""))</f>
        <v/>
      </c>
      <c r="K27" s="350" t="str">
        <f>IF(K26="Individuelle GPT",CONCATENATE(Netzbetreiber!$D$11,'SLP-Temp-Gebiet Kaufbeuren'!K25,"B"),IF('SLP-Temp-Gebiet Kaufbeuren'!K26="Allgemeine GPT",CONCATENATE(Netzbetreiber!$D$11,'SLP-Temp-Gebiet Kaufbeuren'!K25,"A"),""))</f>
        <v/>
      </c>
      <c r="L27" s="350" t="str">
        <f>IF(L26="Individuelle GPT",CONCATENATE(Netzbetreiber!$D$11,'SLP-Temp-Gebiet Kaufbeuren'!L25,"B"),IF('SLP-Temp-Gebiet Kaufbeuren'!L26="Allgemeine GPT",CONCATENATE(Netzbetreiber!$D$11,'SLP-Temp-Gebiet Kaufbeuren'!L25,"A"),""))</f>
        <v/>
      </c>
      <c r="M27" s="350" t="str">
        <f>IF(M26="Individuelle GPT",CONCATENATE(Netzbetreiber!$D$11,'SLP-Temp-Gebiet Kaufbeuren'!M25,"B"),IF('SLP-Temp-Gebiet Kaufbeuren'!M26="Allgemeine GPT",CONCATENATE(Netzbetreiber!$D$11,'SLP-Temp-Gebiet Kaufbeuren'!M25,"A"),""))</f>
        <v/>
      </c>
      <c r="N27" s="350" t="str">
        <f>IF(N26="Individuelle GPT",CONCATENATE(Netzbetreiber!$D$11,'SLP-Temp-Gebiet Kaufbeuren'!N25,"B"),IF('SLP-Temp-Gebiet Kaufbeuren'!N26="Allgemeine GPT",CONCATENATE(Netzbetreiber!$D$11,'SLP-Temp-Gebiet Kaufbeuren'!N25,"A"),""))</f>
        <v/>
      </c>
      <c r="O27" s="351" t="s">
        <v>143</v>
      </c>
      <c r="P27" s="13"/>
      <c r="Q27" s="211"/>
      <c r="R27" s="209" t="s">
        <v>503</v>
      </c>
      <c r="S27" s="209" t="s">
        <v>504</v>
      </c>
    </row>
    <row r="28" spans="1:28" ht="14.4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ht="14.4">
      <c r="B29" s="130"/>
      <c r="C29" s="55" t="s">
        <v>518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ht="14.4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ht="14.4">
      <c r="B32" s="183"/>
      <c r="C32" s="184" t="s">
        <v>525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3"/>
      <c r="C33" s="184" t="s">
        <v>532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 ht="14.4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 ht="14.4">
      <c r="B35" s="183"/>
      <c r="C35" s="187" t="s">
        <v>448</v>
      </c>
      <c r="D35" s="153" t="s">
        <v>447</v>
      </c>
      <c r="E35" s="156" t="s">
        <v>512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 ht="14.4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 ht="14.4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5.6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 ht="14.4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 ht="14.4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 ht="14.4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 ht="14.4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 ht="14.4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 ht="14.4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 ht="14.4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4.4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 ht="14.4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 ht="14.4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 ht="14.4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 ht="14.4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 ht="14.4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61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 ht="14.4">
      <c r="B58" s="183"/>
      <c r="C58" s="187" t="s">
        <v>137</v>
      </c>
      <c r="D58" s="188"/>
      <c r="E58" s="156" t="str">
        <f>E23</f>
        <v>MeteoGroup</v>
      </c>
      <c r="F58" s="156" t="str">
        <f t="shared" si="6"/>
        <v>DWD</v>
      </c>
      <c r="G58" s="156" t="str">
        <f t="shared" si="6"/>
        <v>DWD</v>
      </c>
      <c r="H58" s="156" t="str">
        <f t="shared" si="6"/>
        <v>DWD</v>
      </c>
      <c r="I58" s="156" t="str">
        <f t="shared" si="6"/>
        <v>DWD</v>
      </c>
      <c r="J58" s="156" t="str">
        <f t="shared" si="6"/>
        <v>DWD</v>
      </c>
      <c r="K58" s="156" t="str">
        <f t="shared" si="6"/>
        <v>DWD</v>
      </c>
      <c r="L58" s="156" t="str">
        <f t="shared" si="6"/>
        <v>DWD</v>
      </c>
      <c r="M58" s="156" t="str">
        <f t="shared" si="6"/>
        <v>DWD</v>
      </c>
      <c r="N58" s="156" t="str">
        <f t="shared" si="6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 ht="14.4">
      <c r="B59" s="183"/>
      <c r="C59" s="187" t="s">
        <v>519</v>
      </c>
      <c r="D59" s="188"/>
      <c r="E59" s="156" t="str">
        <f>E24</f>
        <v>Kaufbeuren</v>
      </c>
      <c r="F59" s="156" t="str">
        <f t="shared" si="6"/>
        <v>DEF-St.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 ht="14.4">
      <c r="B60" s="183"/>
      <c r="C60" s="187" t="s">
        <v>514</v>
      </c>
      <c r="D60" s="188"/>
      <c r="E60" s="160">
        <f>E25</f>
        <v>197229</v>
      </c>
      <c r="F60" s="160" t="str">
        <f t="shared" si="6"/>
        <v>xxxxx</v>
      </c>
      <c r="G60" s="160">
        <f t="shared" si="6"/>
        <v>0</v>
      </c>
      <c r="H60" s="160">
        <f t="shared" si="6"/>
        <v>0</v>
      </c>
      <c r="I60" s="160">
        <f t="shared" si="6"/>
        <v>0</v>
      </c>
      <c r="J60" s="160">
        <f t="shared" si="6"/>
        <v>0</v>
      </c>
      <c r="K60" s="160">
        <f t="shared" si="6"/>
        <v>0</v>
      </c>
      <c r="L60" s="160">
        <f t="shared" si="6"/>
        <v>0</v>
      </c>
      <c r="M60" s="160">
        <f t="shared" si="6"/>
        <v>0</v>
      </c>
      <c r="N60" s="160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 ht="14.4">
      <c r="B61" s="183"/>
      <c r="C61" s="187" t="s">
        <v>141</v>
      </c>
      <c r="D61" s="188"/>
      <c r="E61" s="158" t="s">
        <v>503</v>
      </c>
      <c r="F61" s="158" t="str">
        <f t="shared" si="6"/>
        <v>Temp. (2m)</v>
      </c>
      <c r="G61" s="158" t="str">
        <f t="shared" si="6"/>
        <v>Temp. (2m)</v>
      </c>
      <c r="H61" s="158" t="str">
        <f t="shared" si="6"/>
        <v>Temp. (2m)</v>
      </c>
      <c r="I61" s="158" t="str">
        <f t="shared" si="6"/>
        <v>Temp. (2m)</v>
      </c>
      <c r="J61" s="158" t="str">
        <f t="shared" si="6"/>
        <v>Temp. (2m)</v>
      </c>
      <c r="K61" s="158" t="str">
        <f t="shared" si="6"/>
        <v>Temp. (2m)</v>
      </c>
      <c r="L61" s="158" t="str">
        <f t="shared" si="6"/>
        <v>Temp. (2m)</v>
      </c>
      <c r="M61" s="158" t="str">
        <f t="shared" si="6"/>
        <v>Temp. (2m)</v>
      </c>
      <c r="N61" s="158" t="str">
        <f t="shared" si="6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 ht="14.4"/>
    <row r="63" spans="2:28" ht="14.4">
      <c r="C63" s="55" t="s">
        <v>518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7">IF(F65&gt;$F$63,0,1)</f>
        <v>0</v>
      </c>
      <c r="G64" s="178">
        <f t="shared" si="7"/>
        <v>0</v>
      </c>
      <c r="H64" s="178">
        <f t="shared" si="7"/>
        <v>0</v>
      </c>
      <c r="I64" s="178">
        <f t="shared" si="7"/>
        <v>0</v>
      </c>
      <c r="J64" s="178">
        <f t="shared" si="7"/>
        <v>0</v>
      </c>
      <c r="K64" s="178">
        <f t="shared" si="7"/>
        <v>0</v>
      </c>
      <c r="L64" s="178">
        <f t="shared" si="7"/>
        <v>0</v>
      </c>
      <c r="M64" s="178">
        <f t="shared" si="7"/>
        <v>0</v>
      </c>
      <c r="N64" s="178">
        <f t="shared" si="7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 ht="14.4">
      <c r="B66" s="183"/>
      <c r="C66" s="184" t="s">
        <v>525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8">ROUND(G67/$D$67,4)</f>
        <v>0.25</v>
      </c>
      <c r="H66" s="287">
        <f t="shared" si="8"/>
        <v>0.125</v>
      </c>
      <c r="I66" s="287">
        <f t="shared" si="8"/>
        <v>0</v>
      </c>
      <c r="J66" s="287">
        <f t="shared" si="8"/>
        <v>0</v>
      </c>
      <c r="K66" s="287">
        <f t="shared" si="8"/>
        <v>0</v>
      </c>
      <c r="L66" s="287">
        <f t="shared" si="8"/>
        <v>0</v>
      </c>
      <c r="M66" s="287">
        <f t="shared" si="8"/>
        <v>0</v>
      </c>
      <c r="N66" s="287">
        <f t="shared" si="8"/>
        <v>0</v>
      </c>
      <c r="O66" s="185"/>
    </row>
    <row r="67" spans="2:15" ht="14.4">
      <c r="B67" s="183"/>
      <c r="C67" s="184" t="s">
        <v>532</v>
      </c>
      <c r="D67" s="186">
        <f>SUMPRODUCT(E67:N67,E64:N64)</f>
        <v>1</v>
      </c>
      <c r="E67" s="295">
        <f>E33</f>
        <v>1</v>
      </c>
      <c r="F67" s="295">
        <f t="shared" ref="F67:N71" si="9">F33</f>
        <v>0.5</v>
      </c>
      <c r="G67" s="295">
        <f t="shared" si="9"/>
        <v>0.25</v>
      </c>
      <c r="H67" s="295">
        <f t="shared" si="9"/>
        <v>0.125</v>
      </c>
      <c r="I67" s="295">
        <f t="shared" si="9"/>
        <v>0</v>
      </c>
      <c r="J67" s="295">
        <f t="shared" si="9"/>
        <v>0</v>
      </c>
      <c r="K67" s="295">
        <f t="shared" si="9"/>
        <v>0</v>
      </c>
      <c r="L67" s="295">
        <f t="shared" si="9"/>
        <v>0</v>
      </c>
      <c r="M67" s="295">
        <f t="shared" si="9"/>
        <v>0</v>
      </c>
      <c r="N67" s="295">
        <f t="shared" si="9"/>
        <v>0</v>
      </c>
      <c r="O67" s="185" t="s">
        <v>145</v>
      </c>
    </row>
    <row r="68" spans="2:15" ht="14.4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si="9"/>
        <v>D-1</v>
      </c>
      <c r="G68" s="156" t="str">
        <f t="shared" si="9"/>
        <v>D-2</v>
      </c>
      <c r="H68" s="156" t="str">
        <f t="shared" si="9"/>
        <v>D-3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85" t="s">
        <v>142</v>
      </c>
    </row>
    <row r="69" spans="2:15" ht="14.4">
      <c r="B69" s="183"/>
      <c r="C69" s="187" t="s">
        <v>448</v>
      </c>
      <c r="D69" s="153" t="s">
        <v>447</v>
      </c>
      <c r="E69" s="159" t="str">
        <f>E35</f>
        <v>Kalendertag</v>
      </c>
      <c r="F69" s="159" t="str">
        <f t="shared" si="9"/>
        <v>Gastag</v>
      </c>
      <c r="G69" s="159" t="str">
        <f t="shared" si="9"/>
        <v>Gastag</v>
      </c>
      <c r="H69" s="159" t="str">
        <f t="shared" si="9"/>
        <v>Gastag</v>
      </c>
      <c r="I69" s="162">
        <f t="shared" si="9"/>
        <v>0</v>
      </c>
      <c r="J69" s="162">
        <f t="shared" si="9"/>
        <v>0</v>
      </c>
      <c r="K69" s="162">
        <f t="shared" si="9"/>
        <v>0</v>
      </c>
      <c r="L69" s="162">
        <f t="shared" si="9"/>
        <v>0</v>
      </c>
      <c r="M69" s="162">
        <f t="shared" si="9"/>
        <v>0</v>
      </c>
      <c r="N69" s="162">
        <f t="shared" si="9"/>
        <v>0</v>
      </c>
      <c r="O69" s="185" t="s">
        <v>142</v>
      </c>
    </row>
    <row r="70" spans="2:15" ht="14.4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si="9"/>
        <v>CET/CEST</v>
      </c>
      <c r="G70" s="159" t="str">
        <f t="shared" si="9"/>
        <v>CET/CEST</v>
      </c>
      <c r="H70" s="159" t="str">
        <f t="shared" si="9"/>
        <v>CET/CEST</v>
      </c>
      <c r="I70" s="162" t="str">
        <f t="shared" si="9"/>
        <v>CET/CEST</v>
      </c>
      <c r="J70" s="162" t="str">
        <f t="shared" si="9"/>
        <v>CET/CEST</v>
      </c>
      <c r="K70" s="162" t="str">
        <f t="shared" si="9"/>
        <v>CET/CEST</v>
      </c>
      <c r="L70" s="162" t="str">
        <f t="shared" si="9"/>
        <v>CET/CEST</v>
      </c>
      <c r="M70" s="162" t="str">
        <f t="shared" si="9"/>
        <v>CET/CEST</v>
      </c>
      <c r="N70" s="162" t="str">
        <f t="shared" si="9"/>
        <v>CET/CEST</v>
      </c>
      <c r="O70" s="185" t="s">
        <v>142</v>
      </c>
    </row>
    <row r="71" spans="2:15" ht="14.4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si="9"/>
        <v>Temp.-IST</v>
      </c>
      <c r="H71" s="163" t="str">
        <f t="shared" si="9"/>
        <v>Temp.-IST</v>
      </c>
      <c r="I71" s="163">
        <f t="shared" si="9"/>
        <v>0</v>
      </c>
      <c r="J71" s="163">
        <f t="shared" si="9"/>
        <v>0</v>
      </c>
      <c r="K71" s="163">
        <f t="shared" si="9"/>
        <v>0</v>
      </c>
      <c r="L71" s="163">
        <f t="shared" si="9"/>
        <v>0</v>
      </c>
      <c r="M71" s="163">
        <f t="shared" si="9"/>
        <v>0</v>
      </c>
      <c r="N71" s="163">
        <f t="shared" si="9"/>
        <v>0</v>
      </c>
      <c r="O71" s="185" t="s">
        <v>142</v>
      </c>
    </row>
    <row r="72" spans="2:15" ht="14.4"/>
    <row r="73" spans="2:15" ht="15.75" customHeight="1">
      <c r="C73" s="364" t="s">
        <v>579</v>
      </c>
      <c r="D73" s="364"/>
      <c r="E73" s="364"/>
      <c r="F73" s="364"/>
    </row>
    <row r="74" spans="2:15" ht="14.4"/>
    <row r="79" spans="2:15" ht="14.4"/>
  </sheetData>
  <mergeCells count="4">
    <mergeCell ref="C13:E13"/>
    <mergeCell ref="C14:D14"/>
    <mergeCell ref="C15:D15"/>
    <mergeCell ref="C73:F73"/>
  </mergeCells>
  <conditionalFormatting sqref="E22:N23 F24:N25">
    <cfRule type="expression" dxfId="58" priority="23">
      <formula>IF(E$20&lt;=$F$18,1,0)</formula>
    </cfRule>
  </conditionalFormatting>
  <conditionalFormatting sqref="E33:N37">
    <cfRule type="expression" dxfId="57" priority="22">
      <formula>IF(E$31&lt;=$F$29,1,0)</formula>
    </cfRule>
  </conditionalFormatting>
  <conditionalFormatting sqref="E26:N26">
    <cfRule type="expression" dxfId="56" priority="21">
      <formula>IF(E$20&lt;=$F$18,1,0)</formula>
    </cfRule>
  </conditionalFormatting>
  <conditionalFormatting sqref="E26:N26">
    <cfRule type="expression" dxfId="55" priority="20">
      <formula>IF(E$20&lt;=$F$18,1,0)</formula>
    </cfRule>
  </conditionalFormatting>
  <conditionalFormatting sqref="E57:N60">
    <cfRule type="expression" dxfId="54" priority="19">
      <formula>IF(E$55&lt;=$F$53,1,0)</formula>
    </cfRule>
  </conditionalFormatting>
  <conditionalFormatting sqref="E61:N61">
    <cfRule type="expression" dxfId="53" priority="18">
      <formula>IF(E$55&lt;=$F$53,1,0)</formula>
    </cfRule>
  </conditionalFormatting>
  <conditionalFormatting sqref="E67:N69">
    <cfRule type="expression" dxfId="52" priority="17">
      <formula>IF(E$65&lt;=$F$63,1,0)</formula>
    </cfRule>
  </conditionalFormatting>
  <conditionalFormatting sqref="E66:N69 E71:N71">
    <cfRule type="expression" dxfId="51" priority="16">
      <formula>IF(E$65&gt;$F$63,1,0)</formula>
    </cfRule>
  </conditionalFormatting>
  <conditionalFormatting sqref="E57:N61">
    <cfRule type="expression" dxfId="50" priority="15">
      <formula>IF(E$55&gt;$F$53,1,0)</formula>
    </cfRule>
  </conditionalFormatting>
  <conditionalFormatting sqref="E21:N23 E26:N26 F24:N25">
    <cfRule type="expression" dxfId="49" priority="14">
      <formula>IF(E$20&gt;$F$18,1,0)</formula>
    </cfRule>
  </conditionalFormatting>
  <conditionalFormatting sqref="E33:N37">
    <cfRule type="expression" dxfId="48" priority="13">
      <formula>IF(E$31&gt;$F$29,1,0)</formula>
    </cfRule>
  </conditionalFormatting>
  <conditionalFormatting sqref="H11 H8:H9">
    <cfRule type="expression" dxfId="47" priority="12">
      <formula>IF($F$9=1,1,0)</formula>
    </cfRule>
  </conditionalFormatting>
  <conditionalFormatting sqref="E56:N56">
    <cfRule type="expression" dxfId="46" priority="11">
      <formula>IF(E$55&gt;$F$53,1,0)</formula>
    </cfRule>
  </conditionalFormatting>
  <conditionalFormatting sqref="E32:N32">
    <cfRule type="expression" dxfId="45" priority="10">
      <formula>IF(E$31&gt;$F$29,1,0)</formula>
    </cfRule>
  </conditionalFormatting>
  <conditionalFormatting sqref="E71:N71">
    <cfRule type="expression" dxfId="44" priority="9">
      <formula>IF(E$65&lt;=$F$63,1,0)</formula>
    </cfRule>
  </conditionalFormatting>
  <conditionalFormatting sqref="H10">
    <cfRule type="expression" dxfId="43" priority="8">
      <formula>IF($F$9=1,1,0)</formula>
    </cfRule>
  </conditionalFormatting>
  <conditionalFormatting sqref="E70:N70">
    <cfRule type="expression" dxfId="42" priority="7">
      <formula>IF(E$65&lt;=$F$63,1,0)</formula>
    </cfRule>
  </conditionalFormatting>
  <conditionalFormatting sqref="E70:N70">
    <cfRule type="expression" dxfId="41" priority="6">
      <formula>IF(E$65&gt;$F$63,1,0)</formula>
    </cfRule>
  </conditionalFormatting>
  <conditionalFormatting sqref="E24">
    <cfRule type="expression" dxfId="40" priority="5">
      <formula>IF(E$20&lt;=$F$18,1,0)</formula>
    </cfRule>
  </conditionalFormatting>
  <conditionalFormatting sqref="E24">
    <cfRule type="expression" dxfId="39" priority="4">
      <formula>IF(E$20&gt;$F$18,1,0)</formula>
    </cfRule>
  </conditionalFormatting>
  <conditionalFormatting sqref="E25">
    <cfRule type="expression" dxfId="38" priority="3">
      <formula>IF(E$20&lt;=$F$18,1,0)</formula>
    </cfRule>
  </conditionalFormatting>
  <conditionalFormatting sqref="E25">
    <cfRule type="expression" dxfId="37" priority="2">
      <formula>IF(E$20&gt;$F$18,1,0)</formula>
    </cfRule>
  </conditionalFormatting>
  <conditionalFormatting sqref="I8">
    <cfRule type="expression" dxfId="36" priority="1">
      <formula>IF($F$9=1,1,0)</formula>
    </cfRule>
  </conditionalFormatting>
  <dataValidations count="14">
    <dataValidation type="list" allowBlank="1" showInputMessage="1" showErrorMessage="1" sqref="E61:N61" xr:uid="{4AFE227A-E747-4440-B825-D80A383205FF}">
      <formula1>$R$27:$S$27</formula1>
    </dataValidation>
    <dataValidation type="list" allowBlank="1" showInputMessage="1" showErrorMessage="1" sqref="E26:N26" xr:uid="{F2DAB429-DA0E-4865-B888-EBE8BE8F00CE}">
      <formula1>$R$26:$U$26</formula1>
    </dataValidation>
    <dataValidation type="list" allowBlank="1" showInputMessage="1" showErrorMessage="1" sqref="E36:N36 E70:N70" xr:uid="{7A9DA08F-60D9-47A5-952D-1EB1D42BA175}">
      <formula1>$R$36:$S$36</formula1>
    </dataValidation>
    <dataValidation type="list" allowBlank="1" showInputMessage="1" showErrorMessage="1" sqref="G14:G15" xr:uid="{D3EC837C-9D8B-4C64-825E-21773A730859}">
      <formula1>$R$14:$AC$14</formula1>
    </dataValidation>
    <dataValidation type="list" allowBlank="1" showInputMessage="1" showErrorMessage="1" sqref="F14:F15" xr:uid="{7D8B2A17-2D68-47CF-B144-C531FA6C44C1}">
      <formula1>$R$15:$AV$15</formula1>
    </dataValidation>
    <dataValidation type="list" allowBlank="1" showInputMessage="1" showErrorMessage="1" sqref="F63" xr:uid="{574A2E33-13C4-4FE6-814B-2CFC60BD1B32}">
      <formula1>$E$65:$N$65</formula1>
    </dataValidation>
    <dataValidation type="list" allowBlank="1" showInputMessage="1" showErrorMessage="1" sqref="F29" xr:uid="{08698329-7214-4651-9C2D-6BCCC92B926F}">
      <formula1>$E$31:$N$31</formula1>
    </dataValidation>
    <dataValidation type="list" allowBlank="1" showInputMessage="1" showErrorMessage="1" sqref="F18" xr:uid="{79D05ED4-8F16-437E-9E7A-AAEDD8CF4D4C}">
      <formula1>$E$20:$N$20</formula1>
    </dataValidation>
    <dataValidation type="list" allowBlank="1" showInputMessage="1" showErrorMessage="1" sqref="F53" xr:uid="{F7E31D87-8B96-43D6-B305-8C2022725E41}">
      <formula1>$E$55:$N$55</formula1>
    </dataValidation>
    <dataValidation type="list" allowBlank="1" showInputMessage="1" showErrorMessage="1" sqref="E23:N23 E58:N58" xr:uid="{C858AA28-C214-424B-9029-78778797A9BA}">
      <formula1>$R$23:$T$23</formula1>
    </dataValidation>
    <dataValidation type="list" allowBlank="1" showInputMessage="1" showErrorMessage="1" sqref="E35:N35 E69:N69" xr:uid="{4C84EA28-FDE8-4159-830F-B7054BA83DEA}">
      <formula1>$R$35:$S$35</formula1>
    </dataValidation>
    <dataValidation type="list" allowBlank="1" showInputMessage="1" showErrorMessage="1" errorTitle="Prognosezeitraum" error="Werte zwischen 0 - 240h" sqref="E34:N34 E68:N68" xr:uid="{D99AE6DA-A5C9-44D1-9E54-6FE93C09A897}">
      <formula1>$R$34:$AB$34</formula1>
    </dataValidation>
    <dataValidation type="list" allowBlank="1" showInputMessage="1" showErrorMessage="1" sqref="E37:N37 E71:N71" xr:uid="{4622C447-E139-4BAE-9DBB-1A11FF515662}">
      <formula1>$R$37:$S$37</formula1>
    </dataValidation>
    <dataValidation type="whole" allowBlank="1" showInputMessage="1" showErrorMessage="1" sqref="F9" xr:uid="{F5D7E536-B402-4E34-B3D4-BD40B7291FF5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40CA04-92F4-4E23-B6DB-6B2996DAE00E}">
          <x14:formula1>
            <xm:f>'SLP-Verfahren'!$H$44:$V$44</xm:f>
          </x14:formula1>
          <xm:sqref>F10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62636-D136-4829-832F-6AC974F67EDF}">
  <sheetPr>
    <tabColor rgb="FFFF0000"/>
    <pageSetUpPr fitToPage="1"/>
  </sheetPr>
  <dimension ref="A1:DV79"/>
  <sheetViews>
    <sheetView showGridLines="0" zoomScaleNormal="100" workbookViewId="0">
      <selection activeCell="E35" sqref="E35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5" width="26.44140625" style="128" customWidth="1"/>
    <col min="6" max="14" width="12.6640625" style="128" customWidth="1"/>
    <col min="15" max="15" width="34.109375" style="128" customWidth="1"/>
    <col min="16" max="16" width="7.33203125" style="170" hidden="1" customWidth="1"/>
    <col min="17" max="18" width="7.3320312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33203125" style="209" hidden="1" customWidth="1"/>
    <col min="24" max="24" width="5" style="209" hidden="1" customWidth="1"/>
    <col min="25" max="25" width="8.109375" style="209" hidden="1" customWidth="1"/>
    <col min="26" max="26" width="11.6640625" style="209" hidden="1" customWidth="1"/>
    <col min="27" max="27" width="8.88671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4">
      <c r="B2" s="171" t="s">
        <v>543</v>
      </c>
    </row>
    <row r="3" spans="1:56" ht="15" customHeight="1">
      <c r="B3" s="171"/>
    </row>
    <row r="4" spans="1:56" ht="14.4">
      <c r="B4" s="130"/>
      <c r="C4" s="55" t="s">
        <v>442</v>
      </c>
      <c r="D4" s="56"/>
      <c r="E4" s="57" t="str">
        <f>Netzbetreiber!D9</f>
        <v>schwaben netz gmbh</v>
      </c>
      <c r="F4" s="130"/>
      <c r="M4" s="130"/>
      <c r="N4" s="130"/>
      <c r="O4" s="130"/>
    </row>
    <row r="5" spans="1:56" ht="14.4">
      <c r="B5" s="130"/>
      <c r="C5" s="55" t="s">
        <v>441</v>
      </c>
      <c r="D5" s="56"/>
      <c r="E5" s="57" t="str">
        <f>Netzbetreiber!D28</f>
        <v>schwaben netz</v>
      </c>
      <c r="F5" s="130"/>
      <c r="G5" s="130"/>
      <c r="H5" s="130"/>
      <c r="M5" s="130"/>
      <c r="N5" s="130"/>
      <c r="O5" s="130"/>
    </row>
    <row r="6" spans="1:56" ht="14.4">
      <c r="B6" s="130"/>
      <c r="C6" s="59" t="s">
        <v>485</v>
      </c>
      <c r="D6" s="56"/>
      <c r="E6" s="355">
        <f>Netzbetreiber!D11</f>
        <v>9870032500000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 ht="14.4">
      <c r="B7" s="130"/>
      <c r="C7" s="55" t="s">
        <v>133</v>
      </c>
      <c r="D7" s="56"/>
      <c r="E7" s="49">
        <f>Netzbetreiber!D6</f>
        <v>43586</v>
      </c>
      <c r="F7" s="130"/>
      <c r="G7" s="130"/>
      <c r="J7" s="130"/>
      <c r="K7" s="130"/>
      <c r="L7" s="130"/>
      <c r="M7" s="130"/>
      <c r="N7" s="130"/>
      <c r="O7" s="130"/>
    </row>
    <row r="8" spans="1:56" ht="14.4">
      <c r="B8" s="130"/>
      <c r="C8" s="130"/>
      <c r="D8" s="130"/>
      <c r="E8" s="130"/>
      <c r="F8" s="130"/>
      <c r="G8" s="130"/>
      <c r="H8" s="88" t="s">
        <v>495</v>
      </c>
      <c r="I8" s="361" t="s">
        <v>678</v>
      </c>
      <c r="J8" s="130"/>
      <c r="K8" s="130"/>
      <c r="L8" s="130"/>
      <c r="M8" s="130"/>
      <c r="N8" s="130"/>
      <c r="O8" s="130"/>
    </row>
    <row r="9" spans="1:56" ht="14.4">
      <c r="B9" s="130"/>
      <c r="C9" s="59" t="s">
        <v>521</v>
      </c>
      <c r="D9" s="130"/>
      <c r="E9" s="130"/>
      <c r="F9" s="154">
        <f>'SLP-Verfahren'!D43</f>
        <v>5</v>
      </c>
      <c r="H9" s="172"/>
      <c r="J9" s="130"/>
      <c r="K9" s="130"/>
      <c r="L9" s="130"/>
      <c r="M9" s="130"/>
      <c r="N9" s="130"/>
      <c r="O9" s="130"/>
    </row>
    <row r="10" spans="1:56" ht="14.4">
      <c r="B10" s="130"/>
      <c r="C10" s="55" t="s">
        <v>584</v>
      </c>
      <c r="D10" s="130"/>
      <c r="E10" s="130"/>
      <c r="F10" s="299">
        <v>5</v>
      </c>
      <c r="G10" s="56"/>
      <c r="H10" s="172"/>
      <c r="J10" s="130"/>
      <c r="K10" s="130"/>
      <c r="L10" s="130"/>
      <c r="M10" s="130"/>
      <c r="N10" s="130"/>
      <c r="O10" s="130"/>
    </row>
    <row r="11" spans="1:56" ht="14.4">
      <c r="B11" s="130"/>
      <c r="C11" s="55" t="s">
        <v>602</v>
      </c>
      <c r="D11" s="130"/>
      <c r="E11" s="130"/>
      <c r="F11" s="296" t="str">
        <f>INDEX('SLP-Verfahren'!D45:D59,'SLP-Temp-Gebiet Kempten'!F10)</f>
        <v>Kempten</v>
      </c>
      <c r="G11" s="300"/>
      <c r="H11" s="298"/>
      <c r="J11" s="130"/>
      <c r="K11" s="130"/>
      <c r="L11" s="130"/>
      <c r="M11" s="130"/>
      <c r="N11" s="130"/>
      <c r="O11" s="130"/>
    </row>
    <row r="12" spans="1:56" ht="14.4"/>
    <row r="13" spans="1:56" ht="18" customHeight="1">
      <c r="B13" s="130"/>
      <c r="C13" s="362" t="s">
        <v>583</v>
      </c>
      <c r="D13" s="362"/>
      <c r="E13" s="362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3" t="s">
        <v>445</v>
      </c>
      <c r="D14" s="363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3" t="s">
        <v>385</v>
      </c>
      <c r="D15" s="363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47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34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 ht="14.4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14.4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ht="14.4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ht="14.4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 ht="14.4">
      <c r="B24" s="183"/>
      <c r="C24" s="187" t="s">
        <v>519</v>
      </c>
      <c r="D24" s="188"/>
      <c r="E24" s="156" t="s">
        <v>665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14.4">
      <c r="B25" s="183"/>
      <c r="C25" s="187" t="s">
        <v>514</v>
      </c>
      <c r="D25" s="188"/>
      <c r="E25" s="354">
        <v>109460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ht="14.4">
      <c r="B26" s="183"/>
      <c r="C26" s="187" t="s">
        <v>141</v>
      </c>
      <c r="D26" s="188"/>
      <c r="E26" s="156" t="s">
        <v>654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 ht="14.4">
      <c r="A27" s="8"/>
      <c r="B27" s="348"/>
      <c r="C27" s="349" t="s">
        <v>653</v>
      </c>
      <c r="D27" s="350"/>
      <c r="E27" s="350" t="s">
        <v>666</v>
      </c>
      <c r="F27" s="350" t="str">
        <f>IF(F26="Individuelle GPT",CONCATENATE(Netzbetreiber!$D$11,'SLP-Temp-Gebiet Kempten'!F25,"B"),IF('SLP-Temp-Gebiet Kempten'!F26="Allgemeine GPT",CONCATENATE(Netzbetreiber!$D$11,'SLP-Temp-Gebiet Kempten'!F25,"A"),""))</f>
        <v/>
      </c>
      <c r="G27" s="350" t="str">
        <f>IF(G26="Individuelle GPT",CONCATENATE(Netzbetreiber!$D$11,'SLP-Temp-Gebiet Kempten'!G25,"B"),IF('SLP-Temp-Gebiet Kempten'!G26="Allgemeine GPT",CONCATENATE(Netzbetreiber!$D$11,'SLP-Temp-Gebiet Kempten'!G25,"A"),""))</f>
        <v/>
      </c>
      <c r="H27" s="350" t="str">
        <f>IF(H26="Individuelle GPT",CONCATENATE(Netzbetreiber!$D$11,'SLP-Temp-Gebiet Kempten'!H25,"B"),IF('SLP-Temp-Gebiet Kempten'!H26="Allgemeine GPT",CONCATENATE(Netzbetreiber!$D$11,'SLP-Temp-Gebiet Kempten'!H25,"A"),""))</f>
        <v/>
      </c>
      <c r="I27" s="350" t="str">
        <f>IF(I26="Individuelle GPT",CONCATENATE(Netzbetreiber!$D$11,'SLP-Temp-Gebiet Kempten'!I25,"B"),IF('SLP-Temp-Gebiet Kempten'!I26="Allgemeine GPT",CONCATENATE(Netzbetreiber!$D$11,'SLP-Temp-Gebiet Kempten'!I25,"A"),""))</f>
        <v/>
      </c>
      <c r="J27" s="350" t="str">
        <f>IF(J26="Individuelle GPT",CONCATENATE(Netzbetreiber!$D$11,'SLP-Temp-Gebiet Kempten'!J25,"B"),IF('SLP-Temp-Gebiet Kempten'!J26="Allgemeine GPT",CONCATENATE(Netzbetreiber!$D$11,'SLP-Temp-Gebiet Kempten'!J25,"A"),""))</f>
        <v/>
      </c>
      <c r="K27" s="350" t="str">
        <f>IF(K26="Individuelle GPT",CONCATENATE(Netzbetreiber!$D$11,'SLP-Temp-Gebiet Kempten'!K25,"B"),IF('SLP-Temp-Gebiet Kempten'!K26="Allgemeine GPT",CONCATENATE(Netzbetreiber!$D$11,'SLP-Temp-Gebiet Kempten'!K25,"A"),""))</f>
        <v/>
      </c>
      <c r="L27" s="350" t="str">
        <f>IF(L26="Individuelle GPT",CONCATENATE(Netzbetreiber!$D$11,'SLP-Temp-Gebiet Kempten'!L25,"B"),IF('SLP-Temp-Gebiet Kempten'!L26="Allgemeine GPT",CONCATENATE(Netzbetreiber!$D$11,'SLP-Temp-Gebiet Kempten'!L25,"A"),""))</f>
        <v/>
      </c>
      <c r="M27" s="350" t="str">
        <f>IF(M26="Individuelle GPT",CONCATENATE(Netzbetreiber!$D$11,'SLP-Temp-Gebiet Kempten'!M25,"B"),IF('SLP-Temp-Gebiet Kempten'!M26="Allgemeine GPT",CONCATENATE(Netzbetreiber!$D$11,'SLP-Temp-Gebiet Kempten'!M25,"A"),""))</f>
        <v/>
      </c>
      <c r="N27" s="350" t="str">
        <f>IF(N26="Individuelle GPT",CONCATENATE(Netzbetreiber!$D$11,'SLP-Temp-Gebiet Kempten'!N25,"B"),IF('SLP-Temp-Gebiet Kempten'!N26="Allgemeine GPT",CONCATENATE(Netzbetreiber!$D$11,'SLP-Temp-Gebiet Kempten'!N25,"A"),""))</f>
        <v/>
      </c>
      <c r="O27" s="351" t="s">
        <v>143</v>
      </c>
      <c r="P27" s="13"/>
      <c r="Q27" s="211"/>
      <c r="R27" s="209" t="s">
        <v>503</v>
      </c>
      <c r="S27" s="209" t="s">
        <v>504</v>
      </c>
    </row>
    <row r="28" spans="1:28" ht="14.4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ht="14.4">
      <c r="B29" s="130"/>
      <c r="C29" s="55" t="s">
        <v>518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ht="14.4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ht="14.4">
      <c r="B32" s="183"/>
      <c r="C32" s="184" t="s">
        <v>525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3"/>
      <c r="C33" s="184" t="s">
        <v>532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 ht="14.4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 ht="14.4">
      <c r="B35" s="183"/>
      <c r="C35" s="187" t="s">
        <v>448</v>
      </c>
      <c r="D35" s="153" t="s">
        <v>447</v>
      </c>
      <c r="E35" s="156" t="s">
        <v>512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 ht="14.4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 ht="14.4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5.6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 ht="14.4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 ht="14.4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 ht="14.4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 ht="14.4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 ht="14.4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 ht="14.4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 ht="14.4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4.4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 ht="14.4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 ht="14.4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 ht="14.4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 ht="14.4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 ht="14.4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61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 ht="14.4">
      <c r="B58" s="183"/>
      <c r="C58" s="187" t="s">
        <v>137</v>
      </c>
      <c r="D58" s="188"/>
      <c r="E58" s="156" t="str">
        <f>E23</f>
        <v>MeteoGroup</v>
      </c>
      <c r="F58" s="156" t="str">
        <f t="shared" si="6"/>
        <v>DWD</v>
      </c>
      <c r="G58" s="156" t="str">
        <f t="shared" si="6"/>
        <v>DWD</v>
      </c>
      <c r="H58" s="156" t="str">
        <f t="shared" si="6"/>
        <v>DWD</v>
      </c>
      <c r="I58" s="156" t="str">
        <f t="shared" si="6"/>
        <v>DWD</v>
      </c>
      <c r="J58" s="156" t="str">
        <f t="shared" si="6"/>
        <v>DWD</v>
      </c>
      <c r="K58" s="156" t="str">
        <f t="shared" si="6"/>
        <v>DWD</v>
      </c>
      <c r="L58" s="156" t="str">
        <f t="shared" si="6"/>
        <v>DWD</v>
      </c>
      <c r="M58" s="156" t="str">
        <f t="shared" si="6"/>
        <v>DWD</v>
      </c>
      <c r="N58" s="156" t="str">
        <f t="shared" si="6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 ht="14.4">
      <c r="B59" s="183"/>
      <c r="C59" s="187" t="s">
        <v>519</v>
      </c>
      <c r="D59" s="188"/>
      <c r="E59" s="156" t="str">
        <f>E24</f>
        <v>Kempten</v>
      </c>
      <c r="F59" s="156" t="str">
        <f t="shared" si="6"/>
        <v>DEF-St.</v>
      </c>
      <c r="G59" s="156">
        <f t="shared" si="6"/>
        <v>0</v>
      </c>
      <c r="H59" s="156">
        <f t="shared" si="6"/>
        <v>0</v>
      </c>
      <c r="I59" s="156">
        <f t="shared" si="6"/>
        <v>0</v>
      </c>
      <c r="J59" s="156">
        <f t="shared" si="6"/>
        <v>0</v>
      </c>
      <c r="K59" s="156">
        <f t="shared" si="6"/>
        <v>0</v>
      </c>
      <c r="L59" s="156">
        <f t="shared" si="6"/>
        <v>0</v>
      </c>
      <c r="M59" s="156">
        <f t="shared" si="6"/>
        <v>0</v>
      </c>
      <c r="N59" s="156">
        <f t="shared" si="6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 ht="14.4">
      <c r="B60" s="183"/>
      <c r="C60" s="187" t="s">
        <v>514</v>
      </c>
      <c r="D60" s="188"/>
      <c r="E60" s="160">
        <f>E25</f>
        <v>109460</v>
      </c>
      <c r="F60" s="160" t="str">
        <f t="shared" si="6"/>
        <v>xxxxx</v>
      </c>
      <c r="G60" s="160">
        <f t="shared" si="6"/>
        <v>0</v>
      </c>
      <c r="H60" s="160">
        <f t="shared" si="6"/>
        <v>0</v>
      </c>
      <c r="I60" s="160">
        <f t="shared" si="6"/>
        <v>0</v>
      </c>
      <c r="J60" s="160">
        <f t="shared" si="6"/>
        <v>0</v>
      </c>
      <c r="K60" s="160">
        <f t="shared" si="6"/>
        <v>0</v>
      </c>
      <c r="L60" s="160">
        <f t="shared" si="6"/>
        <v>0</v>
      </c>
      <c r="M60" s="160">
        <f t="shared" si="6"/>
        <v>0</v>
      </c>
      <c r="N60" s="160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 ht="14.4">
      <c r="B61" s="183"/>
      <c r="C61" s="187" t="s">
        <v>141</v>
      </c>
      <c r="D61" s="188"/>
      <c r="E61" s="158" t="s">
        <v>503</v>
      </c>
      <c r="F61" s="158" t="str">
        <f t="shared" si="6"/>
        <v>Temp. (2m)</v>
      </c>
      <c r="G61" s="158" t="str">
        <f t="shared" si="6"/>
        <v>Temp. (2m)</v>
      </c>
      <c r="H61" s="158" t="str">
        <f t="shared" si="6"/>
        <v>Temp. (2m)</v>
      </c>
      <c r="I61" s="158" t="str">
        <f t="shared" si="6"/>
        <v>Temp. (2m)</v>
      </c>
      <c r="J61" s="158" t="str">
        <f t="shared" si="6"/>
        <v>Temp. (2m)</v>
      </c>
      <c r="K61" s="158" t="str">
        <f t="shared" si="6"/>
        <v>Temp. (2m)</v>
      </c>
      <c r="L61" s="158" t="str">
        <f t="shared" si="6"/>
        <v>Temp. (2m)</v>
      </c>
      <c r="M61" s="158" t="str">
        <f t="shared" si="6"/>
        <v>Temp. (2m)</v>
      </c>
      <c r="N61" s="158" t="str">
        <f t="shared" si="6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 ht="14.4"/>
    <row r="63" spans="2:28" ht="14.4">
      <c r="C63" s="55" t="s">
        <v>518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7">IF(F65&gt;$F$63,0,1)</f>
        <v>0</v>
      </c>
      <c r="G64" s="178">
        <f t="shared" si="7"/>
        <v>0</v>
      </c>
      <c r="H64" s="178">
        <f t="shared" si="7"/>
        <v>0</v>
      </c>
      <c r="I64" s="178">
        <f t="shared" si="7"/>
        <v>0</v>
      </c>
      <c r="J64" s="178">
        <f t="shared" si="7"/>
        <v>0</v>
      </c>
      <c r="K64" s="178">
        <f t="shared" si="7"/>
        <v>0</v>
      </c>
      <c r="L64" s="178">
        <f t="shared" si="7"/>
        <v>0</v>
      </c>
      <c r="M64" s="178">
        <f t="shared" si="7"/>
        <v>0</v>
      </c>
      <c r="N64" s="178">
        <f t="shared" si="7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 ht="14.4">
      <c r="B66" s="183"/>
      <c r="C66" s="184" t="s">
        <v>525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8">ROUND(G67/$D$67,4)</f>
        <v>0.25</v>
      </c>
      <c r="H66" s="287">
        <f t="shared" si="8"/>
        <v>0.125</v>
      </c>
      <c r="I66" s="287">
        <f t="shared" si="8"/>
        <v>0</v>
      </c>
      <c r="J66" s="287">
        <f t="shared" si="8"/>
        <v>0</v>
      </c>
      <c r="K66" s="287">
        <f t="shared" si="8"/>
        <v>0</v>
      </c>
      <c r="L66" s="287">
        <f t="shared" si="8"/>
        <v>0</v>
      </c>
      <c r="M66" s="287">
        <f t="shared" si="8"/>
        <v>0</v>
      </c>
      <c r="N66" s="287">
        <f t="shared" si="8"/>
        <v>0</v>
      </c>
      <c r="O66" s="185"/>
    </row>
    <row r="67" spans="2:15" ht="14.4">
      <c r="B67" s="183"/>
      <c r="C67" s="184" t="s">
        <v>532</v>
      </c>
      <c r="D67" s="186">
        <f>SUMPRODUCT(E67:N67,E64:N64)</f>
        <v>1</v>
      </c>
      <c r="E67" s="295">
        <f>E33</f>
        <v>1</v>
      </c>
      <c r="F67" s="295">
        <f t="shared" ref="F67:N71" si="9">F33</f>
        <v>0.5</v>
      </c>
      <c r="G67" s="295">
        <f t="shared" si="9"/>
        <v>0.25</v>
      </c>
      <c r="H67" s="295">
        <f t="shared" si="9"/>
        <v>0.125</v>
      </c>
      <c r="I67" s="295">
        <f t="shared" si="9"/>
        <v>0</v>
      </c>
      <c r="J67" s="295">
        <f t="shared" si="9"/>
        <v>0</v>
      </c>
      <c r="K67" s="295">
        <f t="shared" si="9"/>
        <v>0</v>
      </c>
      <c r="L67" s="295">
        <f t="shared" si="9"/>
        <v>0</v>
      </c>
      <c r="M67" s="295">
        <f t="shared" si="9"/>
        <v>0</v>
      </c>
      <c r="N67" s="295">
        <f t="shared" si="9"/>
        <v>0</v>
      </c>
      <c r="O67" s="185" t="s">
        <v>145</v>
      </c>
    </row>
    <row r="68" spans="2:15" ht="14.4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si="9"/>
        <v>D-1</v>
      </c>
      <c r="G68" s="156" t="str">
        <f t="shared" si="9"/>
        <v>D-2</v>
      </c>
      <c r="H68" s="156" t="str">
        <f t="shared" si="9"/>
        <v>D-3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85" t="s">
        <v>142</v>
      </c>
    </row>
    <row r="69" spans="2:15" ht="14.4">
      <c r="B69" s="183"/>
      <c r="C69" s="187" t="s">
        <v>448</v>
      </c>
      <c r="D69" s="153" t="s">
        <v>447</v>
      </c>
      <c r="E69" s="159" t="str">
        <f>E35</f>
        <v>Kalendertag</v>
      </c>
      <c r="F69" s="159" t="str">
        <f t="shared" si="9"/>
        <v>Gastag</v>
      </c>
      <c r="G69" s="159" t="str">
        <f t="shared" si="9"/>
        <v>Gastag</v>
      </c>
      <c r="H69" s="159" t="str">
        <f t="shared" si="9"/>
        <v>Gastag</v>
      </c>
      <c r="I69" s="162">
        <f t="shared" si="9"/>
        <v>0</v>
      </c>
      <c r="J69" s="162">
        <f t="shared" si="9"/>
        <v>0</v>
      </c>
      <c r="K69" s="162">
        <f t="shared" si="9"/>
        <v>0</v>
      </c>
      <c r="L69" s="162">
        <f t="shared" si="9"/>
        <v>0</v>
      </c>
      <c r="M69" s="162">
        <f t="shared" si="9"/>
        <v>0</v>
      </c>
      <c r="N69" s="162">
        <f t="shared" si="9"/>
        <v>0</v>
      </c>
      <c r="O69" s="185" t="s">
        <v>142</v>
      </c>
    </row>
    <row r="70" spans="2:15" ht="14.4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si="9"/>
        <v>CET/CEST</v>
      </c>
      <c r="G70" s="159" t="str">
        <f t="shared" si="9"/>
        <v>CET/CEST</v>
      </c>
      <c r="H70" s="159" t="str">
        <f t="shared" si="9"/>
        <v>CET/CEST</v>
      </c>
      <c r="I70" s="162" t="str">
        <f t="shared" si="9"/>
        <v>CET/CEST</v>
      </c>
      <c r="J70" s="162" t="str">
        <f t="shared" si="9"/>
        <v>CET/CEST</v>
      </c>
      <c r="K70" s="162" t="str">
        <f t="shared" si="9"/>
        <v>CET/CEST</v>
      </c>
      <c r="L70" s="162" t="str">
        <f t="shared" si="9"/>
        <v>CET/CEST</v>
      </c>
      <c r="M70" s="162" t="str">
        <f t="shared" si="9"/>
        <v>CET/CEST</v>
      </c>
      <c r="N70" s="162" t="str">
        <f t="shared" si="9"/>
        <v>CET/CEST</v>
      </c>
      <c r="O70" s="185" t="s">
        <v>142</v>
      </c>
    </row>
    <row r="71" spans="2:15" ht="14.4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si="9"/>
        <v>Temp.-IST</v>
      </c>
      <c r="H71" s="163" t="str">
        <f t="shared" si="9"/>
        <v>Temp.-IST</v>
      </c>
      <c r="I71" s="163">
        <f t="shared" si="9"/>
        <v>0</v>
      </c>
      <c r="J71" s="163">
        <f t="shared" si="9"/>
        <v>0</v>
      </c>
      <c r="K71" s="163">
        <f t="shared" si="9"/>
        <v>0</v>
      </c>
      <c r="L71" s="163">
        <f t="shared" si="9"/>
        <v>0</v>
      </c>
      <c r="M71" s="163">
        <f t="shared" si="9"/>
        <v>0</v>
      </c>
      <c r="N71" s="163">
        <f t="shared" si="9"/>
        <v>0</v>
      </c>
      <c r="O71" s="185" t="s">
        <v>142</v>
      </c>
    </row>
    <row r="72" spans="2:15" ht="14.4"/>
    <row r="73" spans="2:15" ht="15.75" customHeight="1">
      <c r="C73" s="364" t="s">
        <v>579</v>
      </c>
      <c r="D73" s="364"/>
      <c r="E73" s="364"/>
      <c r="F73" s="364"/>
    </row>
    <row r="74" spans="2:15" ht="14.4"/>
    <row r="79" spans="2:15" ht="14.4"/>
  </sheetData>
  <mergeCells count="4">
    <mergeCell ref="C13:E13"/>
    <mergeCell ref="C14:D14"/>
    <mergeCell ref="C15:D15"/>
    <mergeCell ref="C73:F73"/>
  </mergeCells>
  <conditionalFormatting sqref="E22:N24 F25:N25">
    <cfRule type="expression" dxfId="35" priority="23">
      <formula>IF(E$20&lt;=$F$18,1,0)</formula>
    </cfRule>
  </conditionalFormatting>
  <conditionalFormatting sqref="E33:N37">
    <cfRule type="expression" dxfId="34" priority="22">
      <formula>IF(E$31&lt;=$F$29,1,0)</formula>
    </cfRule>
  </conditionalFormatting>
  <conditionalFormatting sqref="E26:N26">
    <cfRule type="expression" dxfId="33" priority="21">
      <formula>IF(E$20&lt;=$F$18,1,0)</formula>
    </cfRule>
  </conditionalFormatting>
  <conditionalFormatting sqref="E26:N26">
    <cfRule type="expression" dxfId="32" priority="20">
      <formula>IF(E$20&lt;=$F$18,1,0)</formula>
    </cfRule>
  </conditionalFormatting>
  <conditionalFormatting sqref="E57:N60">
    <cfRule type="expression" dxfId="31" priority="19">
      <formula>IF(E$55&lt;=$F$53,1,0)</formula>
    </cfRule>
  </conditionalFormatting>
  <conditionalFormatting sqref="E61:N61">
    <cfRule type="expression" dxfId="30" priority="18">
      <formula>IF(E$55&lt;=$F$53,1,0)</formula>
    </cfRule>
  </conditionalFormatting>
  <conditionalFormatting sqref="E67:N69">
    <cfRule type="expression" dxfId="29" priority="17">
      <formula>IF(E$65&lt;=$F$63,1,0)</formula>
    </cfRule>
  </conditionalFormatting>
  <conditionalFormatting sqref="E66:N69 E71:N71">
    <cfRule type="expression" dxfId="28" priority="16">
      <formula>IF(E$65&gt;$F$63,1,0)</formula>
    </cfRule>
  </conditionalFormatting>
  <conditionalFormatting sqref="E57:N61">
    <cfRule type="expression" dxfId="27" priority="15">
      <formula>IF(E$55&gt;$F$53,1,0)</formula>
    </cfRule>
  </conditionalFormatting>
  <conditionalFormatting sqref="E21:N24 E26:N26 F25:N25">
    <cfRule type="expression" dxfId="26" priority="14">
      <formula>IF(E$20&gt;$F$18,1,0)</formula>
    </cfRule>
  </conditionalFormatting>
  <conditionalFormatting sqref="E33:N37">
    <cfRule type="expression" dxfId="25" priority="13">
      <formula>IF(E$31&gt;$F$29,1,0)</formula>
    </cfRule>
  </conditionalFormatting>
  <conditionalFormatting sqref="H11 H8:H9">
    <cfRule type="expression" dxfId="24" priority="12">
      <formula>IF($F$9=1,1,0)</formula>
    </cfRule>
  </conditionalFormatting>
  <conditionalFormatting sqref="E56:N56">
    <cfRule type="expression" dxfId="23" priority="11">
      <formula>IF(E$55&gt;$F$53,1,0)</formula>
    </cfRule>
  </conditionalFormatting>
  <conditionalFormatting sqref="E32:N32">
    <cfRule type="expression" dxfId="22" priority="10">
      <formula>IF(E$31&gt;$F$29,1,0)</formula>
    </cfRule>
  </conditionalFormatting>
  <conditionalFormatting sqref="E71:N71">
    <cfRule type="expression" dxfId="21" priority="9">
      <formula>IF(E$65&lt;=$F$63,1,0)</formula>
    </cfRule>
  </conditionalFormatting>
  <conditionalFormatting sqref="H10">
    <cfRule type="expression" dxfId="20" priority="8">
      <formula>IF($F$9=1,1,0)</formula>
    </cfRule>
  </conditionalFormatting>
  <conditionalFormatting sqref="E70:N70">
    <cfRule type="expression" dxfId="19" priority="7">
      <formula>IF(E$65&lt;=$F$63,1,0)</formula>
    </cfRule>
  </conditionalFormatting>
  <conditionalFormatting sqref="E70:N70">
    <cfRule type="expression" dxfId="18" priority="6">
      <formula>IF(E$65&gt;$F$63,1,0)</formula>
    </cfRule>
  </conditionalFormatting>
  <conditionalFormatting sqref="E25">
    <cfRule type="expression" dxfId="17" priority="3">
      <formula>IF(E$20&lt;=$F$18,1,0)</formula>
    </cfRule>
  </conditionalFormatting>
  <conditionalFormatting sqref="E25">
    <cfRule type="expression" dxfId="16" priority="2">
      <formula>IF(E$20&gt;$F$18,1,0)</formula>
    </cfRule>
  </conditionalFormatting>
  <conditionalFormatting sqref="I8">
    <cfRule type="expression" dxfId="15" priority="1">
      <formula>IF($F$9=1,1,0)</formula>
    </cfRule>
  </conditionalFormatting>
  <dataValidations count="14">
    <dataValidation type="whole" allowBlank="1" showInputMessage="1" showErrorMessage="1" sqref="F9" xr:uid="{DC541DBC-F7B9-4E24-AAD2-D00448E929AC}">
      <formula1>1</formula1>
      <formula2>20</formula2>
    </dataValidation>
    <dataValidation type="list" allowBlank="1" showInputMessage="1" showErrorMessage="1" sqref="E37:N37 E71:N71" xr:uid="{51285A11-FD4A-42EF-A750-7B0F0FA420DC}">
      <formula1>$R$37:$S$37</formula1>
    </dataValidation>
    <dataValidation type="list" allowBlank="1" showInputMessage="1" showErrorMessage="1" errorTitle="Prognosezeitraum" error="Werte zwischen 0 - 240h" sqref="E34:N34 E68:N68" xr:uid="{69B733FA-D9DD-4DDC-A8AC-B346FC51326B}">
      <formula1>$R$34:$AB$34</formula1>
    </dataValidation>
    <dataValidation type="list" allowBlank="1" showInputMessage="1" showErrorMessage="1" sqref="E35:N35 E69:N69" xr:uid="{37F6F5CA-2FF0-4151-9EFD-DDDA481BB1E3}">
      <formula1>$R$35:$S$35</formula1>
    </dataValidation>
    <dataValidation type="list" allowBlank="1" showInputMessage="1" showErrorMessage="1" sqref="E23:N23 E58:N58" xr:uid="{50005D49-644D-4D9A-B5E2-5307B47CE766}">
      <formula1>$R$23:$T$23</formula1>
    </dataValidation>
    <dataValidation type="list" allowBlank="1" showInputMessage="1" showErrorMessage="1" sqref="F53" xr:uid="{9953E65E-42F7-47A7-9E78-504F47E3C6CB}">
      <formula1>$E$55:$N$55</formula1>
    </dataValidation>
    <dataValidation type="list" allowBlank="1" showInputMessage="1" showErrorMessage="1" sqref="F18" xr:uid="{BBD046A8-C9A9-4915-9B71-E2D40F59530C}">
      <formula1>$E$20:$N$20</formula1>
    </dataValidation>
    <dataValidation type="list" allowBlank="1" showInputMessage="1" showErrorMessage="1" sqref="F29" xr:uid="{B5601446-132B-4825-AB42-695749359AC3}">
      <formula1>$E$31:$N$31</formula1>
    </dataValidation>
    <dataValidation type="list" allowBlank="1" showInputMessage="1" showErrorMessage="1" sqref="F63" xr:uid="{B9B98C76-9E78-465F-8226-D343368B9F5F}">
      <formula1>$E$65:$N$65</formula1>
    </dataValidation>
    <dataValidation type="list" allowBlank="1" showInputMessage="1" showErrorMessage="1" sqref="F14:F15" xr:uid="{1C542D6D-B9B2-4F54-B235-8FD89BC9C8A7}">
      <formula1>$R$15:$AV$15</formula1>
    </dataValidation>
    <dataValidation type="list" allowBlank="1" showInputMessage="1" showErrorMessage="1" sqref="G14:G15" xr:uid="{CEC50A55-C76E-4B25-A109-E60D0FAC4ABC}">
      <formula1>$R$14:$AC$14</formula1>
    </dataValidation>
    <dataValidation type="list" allowBlank="1" showInputMessage="1" showErrorMessage="1" sqref="E36:N36 E70:N70" xr:uid="{B8673205-CC8B-472F-B3E7-8E77CBE500B6}">
      <formula1>$R$36:$S$36</formula1>
    </dataValidation>
    <dataValidation type="list" allowBlank="1" showInputMessage="1" showErrorMessage="1" sqref="E26:N26" xr:uid="{EF60B5F1-0759-44C2-9964-9371F671F15D}">
      <formula1>$R$26:$U$26</formula1>
    </dataValidation>
    <dataValidation type="list" allowBlank="1" showInputMessage="1" showErrorMessage="1" sqref="E61:N61" xr:uid="{8BAC3002-7BF7-4E11-AAB0-A99F85D903BE}">
      <formula1>$R$27:$S$27</formula1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DC6011-584E-4546-A9F6-A9A583D278CB}">
          <x14:formula1>
            <xm:f>'SLP-Verfahren'!$H$44:$V$44</xm:f>
          </x14:formula1>
          <xm:sqref>F10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Info</vt:lpstr>
      <vt:lpstr>Netzbetreiber</vt:lpstr>
      <vt:lpstr>SLP-Verfahren</vt:lpstr>
      <vt:lpstr>SLP-Temp-Gebiet Augsburg</vt:lpstr>
      <vt:lpstr>SLP-Temp-Gebiet #02</vt:lpstr>
      <vt:lpstr>SLP-Temp-Gebiet Harburg</vt:lpstr>
      <vt:lpstr>SLP-Temp-Gebiet Hopferau</vt:lpstr>
      <vt:lpstr>SLP-Temp-Gebiet Kaufbeuren</vt:lpstr>
      <vt:lpstr>SLP-Temp-Gebiet Kempten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Goßel Nikola</cp:lastModifiedBy>
  <cp:lastPrinted>2015-03-20T22:59:10Z</cp:lastPrinted>
  <dcterms:created xsi:type="dcterms:W3CDTF">2015-01-15T05:25:41Z</dcterms:created>
  <dcterms:modified xsi:type="dcterms:W3CDTF">2021-07-06T10:02:52Z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